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onedometic.sharepoint.com/sites/InterimReports/Delade dokument/Quarterly Reports/2024/Q3 2024/Finansiell historik till hemsida/"/>
    </mc:Choice>
  </mc:AlternateContent>
  <xr:revisionPtr revIDLastSave="28" documentId="13_ncr:1_{BD7C90A7-9479-4020-9819-30C8BF6C09FE}" xr6:coauthVersionLast="47" xr6:coauthVersionMax="47" xr10:uidLastSave="{DF085E6E-13B1-40E1-BF7D-200CEA4AF2FD}"/>
  <bookViews>
    <workbookView xWindow="-110" yWindow="-110" windowWidth="19420" windowHeight="10420" tabRatio="666" xr2:uid="{00000000-000D-0000-FFFF-FFFF00000000}"/>
  </bookViews>
  <sheets>
    <sheet name="Key figures - Y" sheetId="3" r:id="rId1"/>
    <sheet name="Reconciliation of non IFRS - Y" sheetId="4" r:id="rId2"/>
    <sheet name="Key figures - Q" sheetId="1" r:id="rId3"/>
    <sheet name="Reconciliation of non IFRS - Q" sheetId="2"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'Key figures - Q'!$A$1:$AR$38</definedName>
    <definedName name="_xlnm.Print_Area" localSheetId="3">'Reconciliation of non IFRS - Q'!$B$1:$AN$132</definedName>
    <definedName name="_xlnm.Print_Area" localSheetId="1">'Reconciliation of non IFRS - Y'!$A$1:$J$132</definedName>
    <definedName name="_xlnm.Print_Titles" localSheetId="2">'Key figures - Q'!$A:$A</definedName>
    <definedName name="_xlnm.Print_Titles" localSheetId="3">'Reconciliation of non IFRS - Q'!$B:$B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1" i="4" l="1"/>
  <c r="C106" i="4" s="1"/>
  <c r="C94" i="4"/>
  <c r="C112" i="4"/>
  <c r="C114" i="4" s="1"/>
  <c r="C124" i="4"/>
  <c r="D85" i="4" l="1"/>
  <c r="E85" i="4"/>
  <c r="F85" i="4"/>
  <c r="G85" i="4"/>
  <c r="H85" i="4"/>
  <c r="I85" i="4"/>
  <c r="J85" i="4"/>
  <c r="C85" i="4"/>
  <c r="C123" i="4" l="1"/>
  <c r="C79" i="4"/>
  <c r="C65" i="4"/>
  <c r="C46" i="4"/>
  <c r="C55" i="4" s="1"/>
  <c r="C36" i="4"/>
  <c r="C20" i="4"/>
  <c r="C22" i="4" s="1"/>
  <c r="C38" i="4" l="1"/>
  <c r="C40" i="4" s="1"/>
  <c r="C54" i="4"/>
  <c r="C66" i="4"/>
  <c r="C67" i="4" s="1"/>
  <c r="C71" i="4" s="1"/>
  <c r="C27" i="4"/>
  <c r="C29" i="4" s="1"/>
  <c r="C45" i="4" l="1"/>
  <c r="C47" i="4" s="1"/>
  <c r="C49" i="4" s="1"/>
  <c r="C56" i="4"/>
  <c r="C58" i="4" s="1"/>
  <c r="C31" i="4"/>
  <c r="C126" i="4"/>
  <c r="C128" i="4" s="1"/>
  <c r="E123" i="4" l="1"/>
  <c r="D123" i="4"/>
  <c r="D124" i="4"/>
  <c r="C107" i="4" l="1"/>
  <c r="C84" i="4"/>
  <c r="C86" i="4" s="1"/>
  <c r="B34" i="3" s="1"/>
  <c r="D94" i="4"/>
  <c r="D54" i="4" l="1"/>
  <c r="D112" i="4" s="1"/>
  <c r="D36" i="4"/>
  <c r="D38" i="4" s="1"/>
  <c r="D101" i="4"/>
  <c r="D106" i="4" s="1"/>
  <c r="D79" i="4"/>
  <c r="D118" i="4"/>
  <c r="D113" i="4"/>
  <c r="D111" i="4"/>
  <c r="D97" i="4"/>
  <c r="D90" i="4"/>
  <c r="D75" i="4"/>
  <c r="D63" i="4"/>
  <c r="D53" i="4"/>
  <c r="D44" i="4"/>
  <c r="D35" i="4"/>
  <c r="D26" i="4"/>
  <c r="D20" i="4"/>
  <c r="D17" i="4"/>
  <c r="D67" i="4" l="1"/>
  <c r="D71" i="4" s="1"/>
  <c r="D114" i="4"/>
  <c r="D56" i="4"/>
  <c r="D58" i="4" s="1"/>
  <c r="D45" i="4"/>
  <c r="D47" i="4" s="1"/>
  <c r="D49" i="4" s="1"/>
  <c r="D40" i="4"/>
  <c r="D27" i="4"/>
  <c r="D29" i="4" s="1"/>
  <c r="D22" i="4"/>
  <c r="D31" i="4" l="1"/>
  <c r="D126" i="4"/>
  <c r="D128" i="4" s="1"/>
  <c r="D130" i="4" s="1"/>
  <c r="F65" i="4" l="1"/>
  <c r="G65" i="4"/>
  <c r="E65" i="4"/>
  <c r="F63" i="4"/>
  <c r="G63" i="4"/>
  <c r="E63" i="4"/>
  <c r="D84" i="4" l="1"/>
  <c r="D86" i="4" s="1"/>
  <c r="C34" i="3" s="1"/>
  <c r="E79" i="4" l="1"/>
  <c r="E124" i="4" l="1"/>
  <c r="F118" i="4"/>
  <c r="G118" i="4"/>
  <c r="H118" i="4"/>
  <c r="I118" i="4"/>
  <c r="J118" i="4"/>
  <c r="E118" i="4"/>
  <c r="E94" i="4"/>
  <c r="E113" i="4"/>
  <c r="F112" i="4"/>
  <c r="G112" i="4"/>
  <c r="H112" i="4"/>
  <c r="I112" i="4"/>
  <c r="J112" i="4"/>
  <c r="E112" i="4"/>
  <c r="E101" i="4"/>
  <c r="E106" i="4" s="1"/>
  <c r="F111" i="4"/>
  <c r="G111" i="4"/>
  <c r="H111" i="4"/>
  <c r="I111" i="4"/>
  <c r="J111" i="4"/>
  <c r="E111" i="4"/>
  <c r="E90" i="4"/>
  <c r="F97" i="4"/>
  <c r="G97" i="4"/>
  <c r="H97" i="4"/>
  <c r="I97" i="4"/>
  <c r="J97" i="4"/>
  <c r="E97" i="4"/>
  <c r="F75" i="4"/>
  <c r="G75" i="4"/>
  <c r="H75" i="4"/>
  <c r="I75" i="4"/>
  <c r="J75" i="4"/>
  <c r="E75" i="4"/>
  <c r="F53" i="4"/>
  <c r="G53" i="4"/>
  <c r="H53" i="4"/>
  <c r="I53" i="4"/>
  <c r="J53" i="4"/>
  <c r="E53" i="4"/>
  <c r="F44" i="4"/>
  <c r="G44" i="4"/>
  <c r="H44" i="4"/>
  <c r="I44" i="4"/>
  <c r="J44" i="4"/>
  <c r="E44" i="4"/>
  <c r="F35" i="4"/>
  <c r="G35" i="4"/>
  <c r="H35" i="4"/>
  <c r="I35" i="4"/>
  <c r="J35" i="4"/>
  <c r="E35" i="4"/>
  <c r="F26" i="4"/>
  <c r="G26" i="4"/>
  <c r="H26" i="4"/>
  <c r="I26" i="4"/>
  <c r="J26" i="4"/>
  <c r="E26" i="4"/>
  <c r="F17" i="4"/>
  <c r="G17" i="4"/>
  <c r="H17" i="4"/>
  <c r="I17" i="4"/>
  <c r="J17" i="4"/>
  <c r="E17" i="4"/>
  <c r="J56" i="4"/>
  <c r="J58" i="4" s="1"/>
  <c r="I56" i="4"/>
  <c r="I58" i="4" s="1"/>
  <c r="H56" i="4"/>
  <c r="H58" i="4" s="1"/>
  <c r="G56" i="4"/>
  <c r="G58" i="4" s="1"/>
  <c r="F56" i="4"/>
  <c r="F58" i="4" s="1"/>
  <c r="E56" i="4"/>
  <c r="E58" i="4" s="1"/>
  <c r="J46" i="4"/>
  <c r="I46" i="4"/>
  <c r="H46" i="4"/>
  <c r="G46" i="4"/>
  <c r="F46" i="4"/>
  <c r="E46" i="4"/>
  <c r="J36" i="4"/>
  <c r="J38" i="4" s="1"/>
  <c r="J40" i="4" s="1"/>
  <c r="I36" i="4"/>
  <c r="I38" i="4" s="1"/>
  <c r="I40" i="4" s="1"/>
  <c r="H36" i="4"/>
  <c r="H38" i="4" s="1"/>
  <c r="H40" i="4" s="1"/>
  <c r="G36" i="4"/>
  <c r="G38" i="4" s="1"/>
  <c r="G40" i="4" s="1"/>
  <c r="F36" i="4"/>
  <c r="F38" i="4" s="1"/>
  <c r="F40" i="4" s="1"/>
  <c r="E36" i="4"/>
  <c r="E38" i="4" s="1"/>
  <c r="E40" i="4" s="1"/>
  <c r="J28" i="4"/>
  <c r="I28" i="4"/>
  <c r="H28" i="4"/>
  <c r="G28" i="4"/>
  <c r="G66" i="4" s="1"/>
  <c r="G67" i="4" s="1"/>
  <c r="G71" i="4" s="1"/>
  <c r="F28" i="4"/>
  <c r="F66" i="4" s="1"/>
  <c r="F67" i="4" s="1"/>
  <c r="F71" i="4" s="1"/>
  <c r="E28" i="4"/>
  <c r="E66" i="4" s="1"/>
  <c r="E67" i="4" s="1"/>
  <c r="E71" i="4" s="1"/>
  <c r="J18" i="4"/>
  <c r="J20" i="4" s="1"/>
  <c r="I18" i="4"/>
  <c r="I20" i="4" s="1"/>
  <c r="I22" i="4" s="1"/>
  <c r="H18" i="4"/>
  <c r="H20" i="4" s="1"/>
  <c r="H22" i="4" s="1"/>
  <c r="G18" i="4"/>
  <c r="G20" i="4" s="1"/>
  <c r="G22" i="4" s="1"/>
  <c r="F18" i="4"/>
  <c r="F20" i="4" s="1"/>
  <c r="F22" i="4" s="1"/>
  <c r="E18" i="4"/>
  <c r="E20" i="4" s="1"/>
  <c r="E22" i="4" s="1"/>
  <c r="E114" i="4" l="1"/>
  <c r="J22" i="4"/>
  <c r="J27" i="4"/>
  <c r="J29" i="4" s="1"/>
  <c r="F27" i="4"/>
  <c r="F29" i="4" s="1"/>
  <c r="F45" i="4"/>
  <c r="F47" i="4" s="1"/>
  <c r="F49" i="4" s="1"/>
  <c r="I27" i="4"/>
  <c r="I29" i="4" s="1"/>
  <c r="E27" i="4"/>
  <c r="E29" i="4" s="1"/>
  <c r="E45" i="4"/>
  <c r="E47" i="4" s="1"/>
  <c r="E49" i="4" s="1"/>
  <c r="G27" i="4"/>
  <c r="G29" i="4" s="1"/>
  <c r="H27" i="4"/>
  <c r="H29" i="4" s="1"/>
  <c r="H45" i="4"/>
  <c r="H47" i="4" s="1"/>
  <c r="H49" i="4" s="1"/>
  <c r="I45" i="4"/>
  <c r="I47" i="4" s="1"/>
  <c r="I49" i="4" s="1"/>
  <c r="J45" i="4"/>
  <c r="J47" i="4" s="1"/>
  <c r="J49" i="4" s="1"/>
  <c r="G45" i="4"/>
  <c r="G47" i="4" s="1"/>
  <c r="G49" i="4" s="1"/>
  <c r="J31" i="4" l="1"/>
  <c r="J126" i="4"/>
  <c r="G31" i="4"/>
  <c r="G126" i="4"/>
  <c r="F31" i="4"/>
  <c r="F126" i="4"/>
  <c r="H31" i="4"/>
  <c r="H126" i="4"/>
  <c r="I31" i="4"/>
  <c r="I126" i="4"/>
  <c r="E31" i="4"/>
  <c r="E126" i="4"/>
  <c r="E128" i="4" s="1"/>
  <c r="E130" i="4" s="1"/>
  <c r="E84" i="4" l="1"/>
  <c r="F101" i="4"/>
  <c r="E86" i="4" l="1"/>
  <c r="D34" i="3" s="1"/>
  <c r="F79" i="4"/>
  <c r="E31" i="3" l="1"/>
  <c r="F121" i="4" l="1"/>
  <c r="F124" i="4" s="1"/>
  <c r="F113" i="4"/>
  <c r="F106" i="4"/>
  <c r="E33" i="3" s="1"/>
  <c r="F94" i="4"/>
  <c r="F90" i="4"/>
  <c r="F123" i="4" l="1"/>
  <c r="F114" i="4"/>
  <c r="F128" i="4"/>
  <c r="F130" i="4" s="1"/>
  <c r="F84" i="4" l="1"/>
  <c r="F86" i="4" s="1"/>
  <c r="E34" i="3" s="1"/>
  <c r="G30" i="3" l="1"/>
  <c r="H128" i="4"/>
  <c r="H124" i="4"/>
  <c r="H123" i="4"/>
  <c r="H113" i="4"/>
  <c r="H98" i="4"/>
  <c r="H101" i="4" s="1"/>
  <c r="H94" i="4"/>
  <c r="H90" i="4"/>
  <c r="H79" i="4"/>
  <c r="H106" i="4" l="1"/>
  <c r="G33" i="3" s="1"/>
  <c r="G28" i="3"/>
  <c r="H130" i="4"/>
  <c r="G84" i="4" l="1"/>
  <c r="G86" i="4" s="1"/>
  <c r="F34" i="3" s="1"/>
  <c r="I94" i="4" l="1"/>
  <c r="J94" i="4"/>
  <c r="G94" i="4"/>
  <c r="I90" i="4"/>
  <c r="J90" i="4"/>
  <c r="G90" i="4"/>
  <c r="J128" i="4"/>
  <c r="J124" i="4"/>
  <c r="J123" i="4"/>
  <c r="I128" i="4"/>
  <c r="I124" i="4"/>
  <c r="I123" i="4"/>
  <c r="G124" i="4"/>
  <c r="G123" i="4"/>
  <c r="I130" i="4" l="1"/>
  <c r="J130" i="4"/>
  <c r="G79" i="4" l="1"/>
  <c r="I79" i="4"/>
  <c r="J79" i="4"/>
  <c r="G101" i="4"/>
  <c r="G106" i="4" s="1"/>
  <c r="F33" i="3" s="1"/>
  <c r="I98" i="4"/>
  <c r="I101" i="4" s="1"/>
  <c r="I106" i="4" s="1"/>
  <c r="J101" i="4"/>
  <c r="J106" i="4" s="1"/>
  <c r="G113" i="4"/>
  <c r="I113" i="4"/>
  <c r="J113" i="4"/>
  <c r="G114" i="4" l="1"/>
  <c r="G128" i="4"/>
  <c r="G130" i="4" s="1"/>
  <c r="F36" i="3" s="1"/>
  <c r="I114" i="4"/>
  <c r="J114" i="4"/>
  <c r="H84" i="4" l="1"/>
  <c r="H86" i="4" s="1"/>
  <c r="G34" i="3" s="1"/>
  <c r="I84" i="4" l="1"/>
  <c r="I86" i="4" s="1"/>
  <c r="H34" i="3" s="1"/>
  <c r="J84" i="4" l="1"/>
  <c r="J86" i="4" s="1"/>
  <c r="I34" i="3" s="1"/>
</calcChain>
</file>

<file path=xl/sharedStrings.xml><?xml version="1.0" encoding="utf-8"?>
<sst xmlns="http://schemas.openxmlformats.org/spreadsheetml/2006/main" count="860" uniqueCount="161">
  <si>
    <t>Equity ratio (%)</t>
  </si>
  <si>
    <t>Operating capital</t>
  </si>
  <si>
    <t>Capital employed</t>
  </si>
  <si>
    <t>Equity</t>
  </si>
  <si>
    <t>Interest bearing debt</t>
  </si>
  <si>
    <t>Total assets</t>
  </si>
  <si>
    <t>Return on operating capital ex goodwill and trademarks (%)</t>
  </si>
  <si>
    <t>Return on operating capital (%)</t>
  </si>
  <si>
    <t>Return on operating capital</t>
  </si>
  <si>
    <t>Operating profit (EBIT) (%)</t>
  </si>
  <si>
    <t>EBITDA before i.a.c. (%)</t>
  </si>
  <si>
    <t>EBITDA (%)</t>
  </si>
  <si>
    <t>Margins</t>
  </si>
  <si>
    <t>Operating profit (EBIT)</t>
  </si>
  <si>
    <t>EBITDA before i.a.c.</t>
  </si>
  <si>
    <t>EBITDA</t>
  </si>
  <si>
    <t>Net sales</t>
  </si>
  <si>
    <t>Result</t>
  </si>
  <si>
    <t>Q1 2014</t>
  </si>
  <si>
    <t>Q2 2014</t>
  </si>
  <si>
    <t>Q3 2014</t>
  </si>
  <si>
    <t>Q4 2014</t>
  </si>
  <si>
    <t>Q2 2015</t>
  </si>
  <si>
    <t>Q3 2015</t>
  </si>
  <si>
    <t>Q4 2015</t>
  </si>
  <si>
    <t>Q1 2016</t>
  </si>
  <si>
    <t>Q2 2016</t>
  </si>
  <si>
    <t>Amounts in SEK million (unless otherwise stated)</t>
  </si>
  <si>
    <t>Key figures</t>
  </si>
  <si>
    <t>Operating profit (EBIT) before i.a.c.</t>
  </si>
  <si>
    <t>Operating profit (EBIT) before i.a.c. (%)</t>
  </si>
  <si>
    <t>Reconciliation of non-IFRS measures to IFRS</t>
  </si>
  <si>
    <t>Items affecting comparability (i.a.c.)</t>
  </si>
  <si>
    <t>-</t>
  </si>
  <si>
    <t>EBITDA before items affecting comparability (i.a.c.)</t>
  </si>
  <si>
    <t xml:space="preserve">Core working capital </t>
  </si>
  <si>
    <t>Inventories</t>
  </si>
  <si>
    <t>Trade receivables</t>
  </si>
  <si>
    <t xml:space="preserve">Trade payables </t>
  </si>
  <si>
    <t xml:space="preserve">= Core working capital </t>
  </si>
  <si>
    <t>Liabilities to credit institutions</t>
  </si>
  <si>
    <t>Liabilities to related parties</t>
  </si>
  <si>
    <t>Provisions for pensions</t>
  </si>
  <si>
    <t xml:space="preserve">Equity </t>
  </si>
  <si>
    <t>Cash and cash equivalents</t>
  </si>
  <si>
    <t>Goodwill and trademarks</t>
  </si>
  <si>
    <t>Operating capital excl. Goodwill and trademarks</t>
  </si>
  <si>
    <t>RoOC - Return on Operating Capital (%)</t>
  </si>
  <si>
    <t>Operating profit (EBIT) for the four previous quarters</t>
  </si>
  <si>
    <t>Q1 2015</t>
  </si>
  <si>
    <t>Q3 2016</t>
  </si>
  <si>
    <t>divided by Average Operating capital (4 quarters)</t>
  </si>
  <si>
    <t>Operating profit (EBIT) before items affecting comparability (i.a.c.)</t>
  </si>
  <si>
    <t>Q4 2016</t>
  </si>
  <si>
    <t>Average Operating capital excl. Goodwill and trademarks (4 quarters)</t>
  </si>
  <si>
    <t>Q1 2017</t>
  </si>
  <si>
    <t>Q2 2017</t>
  </si>
  <si>
    <t>Operating capital excl. goodwill and trademarks</t>
  </si>
  <si>
    <t>Q3 2017</t>
  </si>
  <si>
    <t>Q4 2017</t>
  </si>
  <si>
    <t>Q1 2018</t>
  </si>
  <si>
    <t>Q2 2018</t>
  </si>
  <si>
    <t>Q3 2018</t>
  </si>
  <si>
    <t>Q4 2018</t>
  </si>
  <si>
    <t>Leverage</t>
  </si>
  <si>
    <t xml:space="preserve">EBITDA Acquisitions proforma </t>
  </si>
  <si>
    <t>Net Debt</t>
  </si>
  <si>
    <t>Total Cash and cash equivalents</t>
  </si>
  <si>
    <t xml:space="preserve">EBITDA before i.a.c. LTM </t>
  </si>
  <si>
    <t xml:space="preserve">Cash deposits with Tax authorities </t>
  </si>
  <si>
    <t>Operating capital ex goodwill and trademarks</t>
  </si>
  <si>
    <t>Operating profit (EBIT) before i.a.c (%)</t>
  </si>
  <si>
    <t>Operating profit (EBIT) before i.a.c</t>
  </si>
  <si>
    <t xml:space="preserve">Net sales </t>
  </si>
  <si>
    <t xml:space="preserve">Net sales and organic growth </t>
  </si>
  <si>
    <r>
      <t xml:space="preserve">EBITDA Margin </t>
    </r>
    <r>
      <rPr>
        <sz val="8"/>
        <color rgb="FF333333"/>
        <rFont val="Arial"/>
        <family val="2"/>
      </rPr>
      <t xml:space="preserve">(EBITDA /Net sales) </t>
    </r>
  </si>
  <si>
    <t xml:space="preserve">Operating cashflow </t>
  </si>
  <si>
    <t>= Operating cashflow</t>
  </si>
  <si>
    <t xml:space="preserve">Cashflow from operations </t>
  </si>
  <si>
    <t>After Investments in fixed assets</t>
  </si>
  <si>
    <t xml:space="preserve">Adjusted for Income tax paid </t>
  </si>
  <si>
    <t>Operating capital excluding goodwill and trademarks</t>
  </si>
  <si>
    <t>Organic growth,%</t>
  </si>
  <si>
    <t>Currency translation,%</t>
  </si>
  <si>
    <t>M&amp;A,%</t>
  </si>
  <si>
    <t>Sales growth,%</t>
  </si>
  <si>
    <t>- After Investments in fixed assets</t>
  </si>
  <si>
    <t xml:space="preserve">+Adjusted for Income tax paid </t>
  </si>
  <si>
    <t xml:space="preserve">EBITDA before items affecting comparability (i.a.c) LTM </t>
  </si>
  <si>
    <t xml:space="preserve">Liabilities to credit institutions excluding amortized cost </t>
  </si>
  <si>
    <t xml:space="preserve"> </t>
  </si>
  <si>
    <t xml:space="preserve">EBITDA before i.a.c. incl acquisitions proforma </t>
  </si>
  <si>
    <t xml:space="preserve">Leverage </t>
  </si>
  <si>
    <t>Return on operating capital excl goodwill and trademarks (%)</t>
  </si>
  <si>
    <t>Q1 2019</t>
  </si>
  <si>
    <t>Interest-bearing debt</t>
  </si>
  <si>
    <t>Q2 2019</t>
  </si>
  <si>
    <t>Q3 2019</t>
  </si>
  <si>
    <t>Q4 2019</t>
  </si>
  <si>
    <t>Q1 2020</t>
  </si>
  <si>
    <t>Q2 2020</t>
  </si>
  <si>
    <t>Q3 2020</t>
  </si>
  <si>
    <t>Q4 2020</t>
  </si>
  <si>
    <t>Q1 2021</t>
  </si>
  <si>
    <t>Q2 2021</t>
  </si>
  <si>
    <t>Q3 2021</t>
  </si>
  <si>
    <t xml:space="preserve">EBITA </t>
  </si>
  <si>
    <t>EBITA</t>
  </si>
  <si>
    <t>Q4 2021</t>
  </si>
  <si>
    <t>EBITA before i.a.c</t>
  </si>
  <si>
    <t>EBITA (%)</t>
  </si>
  <si>
    <t>EBITA before i.a.c. (%)</t>
  </si>
  <si>
    <t>EBITA before items affecting comparability (i.a.c.)</t>
  </si>
  <si>
    <r>
      <t xml:space="preserve">EBITA Margin </t>
    </r>
    <r>
      <rPr>
        <sz val="8"/>
        <rFont val="Arial"/>
        <family val="2"/>
      </rPr>
      <t xml:space="preserve">(EBITA /Net sales) </t>
    </r>
  </si>
  <si>
    <t>EBITA before i.a.c.</t>
  </si>
  <si>
    <r>
      <t xml:space="preserve">EBITA before i.a.c Margin </t>
    </r>
    <r>
      <rPr>
        <sz val="8"/>
        <rFont val="Arial"/>
        <family val="2"/>
      </rPr>
      <t xml:space="preserve">(EBITA before i.a.c /Net sales) </t>
    </r>
  </si>
  <si>
    <t>EBITDA before i.a.c. Margin (EBITDA before i.a.c./Net sales)</t>
  </si>
  <si>
    <t>EBIT before i.a.c.Margin (EBIT before i.a.c./Net sales)</t>
  </si>
  <si>
    <t>EBIT before i.a.c .Margin (EBIT before i.a.c./Net sales)</t>
  </si>
  <si>
    <t>Q1 2022</t>
  </si>
  <si>
    <t>Taxes, reported</t>
  </si>
  <si>
    <t>Taxes, adjustment for A) and B)</t>
  </si>
  <si>
    <t>Profit (loss) for the period, adjusted</t>
  </si>
  <si>
    <t>Profit (loss) before tax, reported</t>
  </si>
  <si>
    <t>Profit (loss) before tax, adjusted</t>
  </si>
  <si>
    <t xml:space="preserve"> Profit (loss) for the period, adjusted</t>
  </si>
  <si>
    <t>B) Adjustment for items affecting comparability (i.a.c.)</t>
  </si>
  <si>
    <t>Q2 2022</t>
  </si>
  <si>
    <t>Q3 2022</t>
  </si>
  <si>
    <t>Q4 2022</t>
  </si>
  <si>
    <t>Q1 2023</t>
  </si>
  <si>
    <t>EBITDA Acquisitions proforma LTM</t>
  </si>
  <si>
    <t>EBITDA before i.a.c. incl acquisitions proforma LTM</t>
  </si>
  <si>
    <t>Liabilities to credit institutions excluding capitalized transaction costs</t>
  </si>
  <si>
    <t>Q2 2023</t>
  </si>
  <si>
    <t>Q3 2023</t>
  </si>
  <si>
    <t>Q4 2023</t>
  </si>
  <si>
    <t>Updated January 31, 2024</t>
  </si>
  <si>
    <t>Earnings per share, before and after dilution, SEK</t>
  </si>
  <si>
    <t>Core working capital / Net sales</t>
  </si>
  <si>
    <t>Core working capital  / Net sales</t>
  </si>
  <si>
    <t>2019</t>
  </si>
  <si>
    <t>Average Core working capital - 4 previous quarters</t>
  </si>
  <si>
    <t>divided by Net sales (LTM)</t>
  </si>
  <si>
    <t>Operating profit (EBIT) - LTM</t>
  </si>
  <si>
    <t>divided by Net sales LTM</t>
  </si>
  <si>
    <t>Financial position / Key Ratios</t>
  </si>
  <si>
    <t>Financial position /  Key Ratios</t>
  </si>
  <si>
    <t>Adjusted earning per share, SEK</t>
  </si>
  <si>
    <t>Average maturity on liabilities to credit institutions</t>
  </si>
  <si>
    <t>Adjusted earnings per share; SEK</t>
  </si>
  <si>
    <t>Q1 2024</t>
  </si>
  <si>
    <t>Core working capital / Net sales (%)</t>
  </si>
  <si>
    <t>Q2 2024</t>
  </si>
  <si>
    <t>Q3 2024</t>
  </si>
  <si>
    <t xml:space="preserve">Amortization, deprecation and impairment </t>
  </si>
  <si>
    <t xml:space="preserve">Amortization and impairment on acquisition-related intangible assets </t>
  </si>
  <si>
    <t xml:space="preserve">A) Adjustment for amortization and impairment of acquisition-related intangible assets </t>
  </si>
  <si>
    <t xml:space="preserve">Amortization, depreciation and impairment </t>
  </si>
  <si>
    <t xml:space="preserve">A) Adjustment for amortization and impairmentof acquisition-related intangible assets </t>
  </si>
  <si>
    <t>Updated October 23,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</si>
</sst>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0_ ;\-#,##0.0\ "/>
    <numFmt numFmtId="168" formatCode="_-* #,##0\ _k_r_-;\-* #,##0\ _k_r_-;_-* &quot;-&quot;??\ _k_r_-;_-@_-"/>
    <numFmt numFmtId="169" formatCode="_-* #,##0.0\ _k_r_-;\-* #,##0.0\ _k_r_-;_-* &quot;-&quot;??\ _k_r_-;_-@_-"/>
    <numFmt numFmtId="170" formatCode="0.0%"/>
  </numFmts>
  <fonts count="30" x14ac:knownFonts="1">
    <font>
      <sz val="12"/>
      <color indexed="8"/>
      <name val="Calibri"/>
      <family val="2"/>
    </font>
    <font>
      <sz val="8"/>
      <color theme="1"/>
      <name val="Arial"/>
      <family val="2"/>
    </font>
    <font>
      <b/>
      <sz val="8"/>
      <name val="Arial"/>
      <family val="2"/>
    </font>
    <font>
      <sz val="8"/>
      <name val="Arial"/>
      <family val="2"/>
    </font>
    <font>
      <b/>
      <sz val="12"/>
      <name val="Arial"/>
      <family val="2"/>
    </font>
    <font>
      <sz val="12"/>
      <name val="Arial"/>
      <family val="2"/>
    </font>
    <font>
      <sz val="12"/>
      <color indexed="8"/>
      <name val="Calibri"/>
      <family val="2"/>
    </font>
    <font>
      <b/>
      <sz val="12"/>
      <color indexed="8"/>
      <name val="Arial"/>
      <family val="2"/>
    </font>
    <font>
      <b/>
      <sz val="8"/>
      <color indexed="8"/>
      <name val="Arial"/>
      <family val="2"/>
    </font>
    <font>
      <b/>
      <sz val="10"/>
      <color indexed="8"/>
      <name val="Arial"/>
      <family val="2"/>
    </font>
    <font>
      <sz val="8"/>
      <color indexed="63"/>
      <name val="Arial"/>
      <family val="2"/>
    </font>
    <font>
      <sz val="8"/>
      <color indexed="8"/>
      <name val="Arial"/>
      <family val="2"/>
    </font>
    <font>
      <b/>
      <sz val="8"/>
      <color indexed="63"/>
      <name val="Arial"/>
      <family val="2"/>
    </font>
    <font>
      <b/>
      <sz val="10"/>
      <color indexed="63"/>
      <name val="Arial"/>
      <family val="2"/>
    </font>
    <font>
      <i/>
      <sz val="8"/>
      <color indexed="8"/>
      <name val="Arial"/>
      <family val="2"/>
    </font>
    <font>
      <i/>
      <sz val="8"/>
      <color indexed="63"/>
      <name val="Arial"/>
      <family val="2"/>
    </font>
    <font>
      <sz val="12"/>
      <color indexed="8"/>
      <name val="Arial"/>
      <family val="2"/>
    </font>
    <font>
      <b/>
      <sz val="12"/>
      <color theme="1"/>
      <name val="Arial"/>
      <family val="2"/>
    </font>
    <font>
      <sz val="8"/>
      <color rgb="FF231F20"/>
      <name val="Arial"/>
      <family val="2"/>
    </font>
    <font>
      <sz val="12"/>
      <color theme="1"/>
      <name val="Arial"/>
      <family val="2"/>
    </font>
    <font>
      <sz val="8"/>
      <color rgb="FFFF0000"/>
      <name val="Arial"/>
      <family val="2"/>
    </font>
    <font>
      <sz val="10"/>
      <name val="Arial"/>
      <family val="2"/>
    </font>
    <font>
      <sz val="11"/>
      <color indexed="8"/>
      <name val="Arial"/>
      <family val="2"/>
    </font>
    <font>
      <b/>
      <sz val="7.5"/>
      <color indexed="63"/>
      <name val="Arial"/>
      <family val="2"/>
    </font>
    <font>
      <sz val="7.5"/>
      <color indexed="63"/>
      <name val="Arial"/>
      <family val="2"/>
    </font>
    <font>
      <sz val="8"/>
      <color rgb="FF333333"/>
      <name val="Arial"/>
      <family val="2"/>
    </font>
    <font>
      <b/>
      <i/>
      <sz val="8"/>
      <color indexed="8"/>
      <name val="Arial"/>
      <family val="2"/>
    </font>
    <font>
      <sz val="7"/>
      <color rgb="FFC00000"/>
      <name val="Arial"/>
      <family val="2"/>
    </font>
    <font>
      <b/>
      <sz val="8"/>
      <color rgb="FFFF0000"/>
      <name val="Arial"/>
      <family val="2"/>
    </font>
    <font>
      <sz val="12"/>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right/>
      <top/>
      <bottom style="thin">
        <color rgb="FF3AB0AF"/>
      </bottom>
      <diagonal/>
    </border>
    <border>
      <left/>
      <right/>
      <top/>
      <bottom style="thick">
        <color indexed="63"/>
      </bottom>
      <diagonal/>
    </border>
  </borders>
  <cellStyleXfs count="6">
    <xf numFmtId="0" fontId="0" fillId="0" borderId="0"/>
    <xf numFmtId="0" fontId="1" fillId="0" borderId="0" applyNumberFormat="0" applyFill="0" applyBorder="0" applyAlignment="0" applyProtection="0"/>
    <xf numFmtId="9" fontId="6" fillId="0" borderId="0" applyFont="0" applyFill="0" applyBorder="0" applyAlignment="0" applyProtection="0"/>
    <xf numFmtId="0" fontId="6" fillId="0" borderId="0"/>
    <xf numFmtId="164" fontId="21" fillId="0" borderId="0" applyFill="0" applyBorder="0" applyAlignment="0" applyProtection="0"/>
    <xf numFmtId="9" fontId="6" fillId="0" borderId="0" applyFont="0" applyFill="0" applyBorder="0" applyAlignment="0" applyProtection="0"/>
  </cellStyleXfs>
  <cellXfs count="167">
    <xf numFmtId="0" fontId="0" fillId="0" borderId="0" xfId="0"/>
    <xf numFmtId="0" fontId="3" fillId="2" borderId="1" xfId="1" quotePrefix="1" applyNumberFormat="1" applyFont="1" applyFill="1" applyBorder="1" applyAlignment="1">
      <alignment horizontal="left" wrapText="1"/>
    </xf>
    <xf numFmtId="0" fontId="2" fillId="2" borderId="1" xfId="1" quotePrefix="1" applyNumberFormat="1" applyFont="1" applyFill="1" applyBorder="1" applyAlignment="1">
      <alignment horizontal="right" wrapText="1"/>
    </xf>
    <xf numFmtId="0" fontId="4" fillId="2" borderId="0" xfId="0" applyFont="1" applyFill="1" applyAlignment="1">
      <alignment vertical="center"/>
    </xf>
    <xf numFmtId="0" fontId="5" fillId="2" borderId="0" xfId="0" applyFont="1" applyFill="1"/>
    <xf numFmtId="0" fontId="2" fillId="2" borderId="0" xfId="0" applyFont="1" applyFill="1" applyAlignment="1">
      <alignment vertical="center" wrapText="1"/>
    </xf>
    <xf numFmtId="0" fontId="3" fillId="2" borderId="0" xfId="0" applyFont="1" applyFill="1" applyAlignment="1">
      <alignment vertical="center" wrapText="1"/>
    </xf>
    <xf numFmtId="3" fontId="3" fillId="2" borderId="0" xfId="0" applyNumberFormat="1" applyFont="1" applyFill="1" applyAlignment="1">
      <alignment vertical="center" wrapText="1"/>
    </xf>
    <xf numFmtId="3" fontId="3" fillId="2" borderId="0" xfId="0" applyNumberFormat="1" applyFont="1" applyFill="1" applyAlignment="1">
      <alignment horizontal="right" vertical="center" wrapText="1"/>
    </xf>
    <xf numFmtId="165" fontId="3" fillId="2" borderId="0" xfId="0" applyNumberFormat="1" applyFont="1" applyFill="1" applyAlignment="1">
      <alignment vertical="center" wrapText="1"/>
    </xf>
    <xf numFmtId="1" fontId="3" fillId="2" borderId="0" xfId="0" applyNumberFormat="1" applyFont="1" applyFill="1" applyAlignment="1">
      <alignment vertical="center" wrapText="1"/>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wrapText="1"/>
    </xf>
    <xf numFmtId="3" fontId="10" fillId="2" borderId="0" xfId="0" applyNumberFormat="1" applyFont="1" applyFill="1" applyAlignment="1">
      <alignment horizontal="right" vertical="center" wrapText="1"/>
    </xf>
    <xf numFmtId="0" fontId="10" fillId="2" borderId="0" xfId="0" quotePrefix="1" applyFont="1" applyFill="1" applyAlignment="1">
      <alignment horizontal="right" vertical="center" wrapText="1"/>
    </xf>
    <xf numFmtId="0" fontId="11" fillId="2" borderId="0" xfId="0" applyFont="1" applyFill="1"/>
    <xf numFmtId="0" fontId="12" fillId="2" borderId="0" xfId="0" applyFont="1" applyFill="1" applyAlignment="1">
      <alignment vertical="center" wrapText="1"/>
    </xf>
    <xf numFmtId="0" fontId="11" fillId="2" borderId="0" xfId="0" applyFont="1" applyFill="1" applyAlignment="1">
      <alignment vertical="center"/>
    </xf>
    <xf numFmtId="0" fontId="8" fillId="2" borderId="0" xfId="0" applyFont="1" applyFill="1"/>
    <xf numFmtId="0" fontId="13" fillId="2" borderId="0" xfId="0" applyFont="1" applyFill="1" applyAlignment="1">
      <alignment vertical="center"/>
    </xf>
    <xf numFmtId="0" fontId="12" fillId="2" borderId="0" xfId="0" quotePrefix="1" applyFont="1" applyFill="1" applyAlignment="1">
      <alignment horizontal="right" vertical="center" wrapText="1"/>
    </xf>
    <xf numFmtId="0" fontId="13" fillId="2" borderId="0" xfId="0" applyFont="1" applyFill="1" applyAlignment="1">
      <alignment vertical="center" wrapText="1"/>
    </xf>
    <xf numFmtId="3" fontId="10" fillId="2" borderId="0" xfId="0" applyNumberFormat="1" applyFont="1" applyFill="1" applyAlignment="1">
      <alignment vertical="center" wrapText="1"/>
    </xf>
    <xf numFmtId="3" fontId="10" fillId="2" borderId="0" xfId="0" quotePrefix="1" applyNumberFormat="1" applyFont="1" applyFill="1" applyAlignment="1">
      <alignment horizontal="right" vertical="center" wrapText="1"/>
    </xf>
    <xf numFmtId="3" fontId="11" fillId="2" borderId="0" xfId="0" applyNumberFormat="1" applyFont="1" applyFill="1"/>
    <xf numFmtId="3" fontId="12" fillId="2" borderId="0" xfId="0" applyNumberFormat="1" applyFont="1" applyFill="1" applyAlignment="1">
      <alignment vertical="center" wrapText="1"/>
    </xf>
    <xf numFmtId="3" fontId="11" fillId="2" borderId="0" xfId="0" quotePrefix="1" applyNumberFormat="1" applyFont="1" applyFill="1" applyAlignment="1">
      <alignment horizontal="right"/>
    </xf>
    <xf numFmtId="3" fontId="14" fillId="2" borderId="0" xfId="0" applyNumberFormat="1" applyFont="1" applyFill="1"/>
    <xf numFmtId="3" fontId="11" fillId="2" borderId="0" xfId="0" quotePrefix="1" applyNumberFormat="1" applyFont="1" applyFill="1"/>
    <xf numFmtId="3" fontId="10" fillId="2" borderId="0" xfId="0" applyNumberFormat="1" applyFont="1" applyFill="1" applyAlignment="1">
      <alignment wrapText="1"/>
    </xf>
    <xf numFmtId="3" fontId="8" fillId="2" borderId="0" xfId="0" applyNumberFormat="1" applyFont="1" applyFill="1"/>
    <xf numFmtId="3" fontId="8" fillId="2" borderId="0" xfId="0" applyNumberFormat="1" applyFont="1" applyFill="1" applyAlignment="1">
      <alignment vertical="center"/>
    </xf>
    <xf numFmtId="9" fontId="2" fillId="2" borderId="0" xfId="2" applyFont="1" applyFill="1"/>
    <xf numFmtId="0" fontId="16" fillId="2" borderId="0" xfId="0" applyFont="1" applyFill="1"/>
    <xf numFmtId="0" fontId="17" fillId="2" borderId="0" xfId="0" applyFont="1" applyFill="1" applyAlignment="1">
      <alignment vertical="center"/>
    </xf>
    <xf numFmtId="0" fontId="18" fillId="2" borderId="0" xfId="0" applyFont="1" applyFill="1" applyAlignment="1">
      <alignment vertical="center" wrapText="1"/>
    </xf>
    <xf numFmtId="3" fontId="18" fillId="2" borderId="0" xfId="0" applyNumberFormat="1" applyFont="1" applyFill="1" applyAlignment="1">
      <alignment horizontal="right" vertical="center" wrapText="1"/>
    </xf>
    <xf numFmtId="165" fontId="10" fillId="2" borderId="0" xfId="0" applyNumberFormat="1" applyFont="1" applyFill="1" applyAlignment="1">
      <alignment vertical="center" wrapText="1"/>
    </xf>
    <xf numFmtId="0" fontId="19" fillId="2" borderId="0" xfId="0" applyFont="1" applyFill="1"/>
    <xf numFmtId="0" fontId="20" fillId="2" borderId="0" xfId="0" applyFont="1" applyFill="1" applyAlignment="1">
      <alignment vertical="center" wrapText="1"/>
    </xf>
    <xf numFmtId="0" fontId="15" fillId="2" borderId="0" xfId="0" applyFont="1" applyFill="1" applyAlignment="1">
      <alignment vertical="center" wrapText="1"/>
    </xf>
    <xf numFmtId="3" fontId="11" fillId="2" borderId="0" xfId="0" applyNumberFormat="1" applyFont="1" applyFill="1" applyAlignment="1">
      <alignment wrapText="1"/>
    </xf>
    <xf numFmtId="0" fontId="10" fillId="2" borderId="0" xfId="0" quotePrefix="1" applyFont="1" applyFill="1" applyAlignment="1">
      <alignment horizontal="right" wrapText="1"/>
    </xf>
    <xf numFmtId="0" fontId="3" fillId="0" borderId="0" xfId="0" applyFont="1" applyAlignment="1">
      <alignment vertical="center" wrapText="1"/>
    </xf>
    <xf numFmtId="3" fontId="3" fillId="0" borderId="0" xfId="0" applyNumberFormat="1" applyFont="1" applyAlignment="1">
      <alignment vertical="center" wrapText="1"/>
    </xf>
    <xf numFmtId="0" fontId="10" fillId="0" borderId="0" xfId="0" applyFont="1" applyAlignment="1">
      <alignment vertical="center" wrapText="1"/>
    </xf>
    <xf numFmtId="3" fontId="11" fillId="0" borderId="0" xfId="0" applyNumberFormat="1" applyFont="1"/>
    <xf numFmtId="0" fontId="11" fillId="2" borderId="0" xfId="3" applyFont="1" applyFill="1"/>
    <xf numFmtId="0" fontId="8" fillId="2" borderId="0" xfId="3" applyFont="1" applyFill="1"/>
    <xf numFmtId="166" fontId="8" fillId="2" borderId="0" xfId="0" applyNumberFormat="1" applyFont="1" applyFill="1"/>
    <xf numFmtId="0" fontId="16" fillId="2" borderId="0" xfId="0" applyFont="1" applyFill="1" applyAlignment="1">
      <alignment horizontal="right"/>
    </xf>
    <xf numFmtId="168" fontId="18" fillId="2" borderId="0" xfId="4" applyNumberFormat="1" applyFont="1" applyFill="1" applyBorder="1" applyAlignment="1">
      <alignment horizontal="right" wrapText="1"/>
    </xf>
    <xf numFmtId="0" fontId="22" fillId="2" borderId="0" xfId="0" applyFont="1" applyFill="1" applyAlignment="1">
      <alignment horizontal="right" vertical="center" wrapText="1"/>
    </xf>
    <xf numFmtId="0" fontId="10" fillId="2" borderId="0" xfId="0" applyFont="1" applyFill="1" applyAlignment="1">
      <alignment horizontal="right" vertical="center" wrapText="1"/>
    </xf>
    <xf numFmtId="169" fontId="3" fillId="2" borderId="0" xfId="4" applyNumberFormat="1" applyFont="1" applyFill="1" applyBorder="1" applyAlignment="1">
      <alignment horizontal="right" vertical="center" wrapText="1"/>
    </xf>
    <xf numFmtId="169" fontId="18" fillId="2" borderId="0" xfId="4" applyNumberFormat="1" applyFont="1" applyFill="1" applyBorder="1" applyAlignment="1">
      <alignment horizontal="right" wrapText="1"/>
    </xf>
    <xf numFmtId="0" fontId="23" fillId="2" borderId="2" xfId="0" applyFont="1" applyFill="1" applyBorder="1" applyAlignment="1">
      <alignment horizontal="right" vertical="center" wrapText="1"/>
    </xf>
    <xf numFmtId="0" fontId="24" fillId="2" borderId="2" xfId="0" applyFont="1" applyFill="1" applyBorder="1" applyAlignment="1">
      <alignment horizontal="left" vertical="center" wrapText="1"/>
    </xf>
    <xf numFmtId="0" fontId="7" fillId="2" borderId="0" xfId="0" applyFont="1" applyFill="1" applyAlignment="1">
      <alignment horizontal="right" vertical="center"/>
    </xf>
    <xf numFmtId="0" fontId="7" fillId="2" borderId="0" xfId="0" applyFont="1" applyFill="1" applyAlignment="1">
      <alignment vertical="top"/>
    </xf>
    <xf numFmtId="3" fontId="3" fillId="2" borderId="0" xfId="0" applyNumberFormat="1" applyFont="1" applyFill="1"/>
    <xf numFmtId="3" fontId="3" fillId="2" borderId="0" xfId="0" applyNumberFormat="1" applyFont="1" applyFill="1" applyAlignment="1">
      <alignment wrapText="1"/>
    </xf>
    <xf numFmtId="3" fontId="3" fillId="2" borderId="0" xfId="0" quotePrefix="1" applyNumberFormat="1" applyFont="1" applyFill="1" applyAlignment="1">
      <alignment horizontal="right"/>
    </xf>
    <xf numFmtId="3" fontId="12" fillId="2" borderId="0" xfId="0" quotePrefix="1" applyNumberFormat="1" applyFont="1" applyFill="1" applyAlignment="1">
      <alignment horizontal="right" vertical="center" wrapText="1"/>
    </xf>
    <xf numFmtId="3" fontId="3" fillId="2" borderId="0" xfId="0" quotePrefix="1" applyNumberFormat="1" applyFont="1" applyFill="1" applyAlignment="1">
      <alignment horizontal="right" vertical="center" wrapText="1"/>
    </xf>
    <xf numFmtId="0" fontId="11" fillId="2" borderId="0" xfId="0" quotePrefix="1" applyFont="1" applyFill="1"/>
    <xf numFmtId="0" fontId="8" fillId="2" borderId="0" xfId="0" quotePrefix="1" applyFont="1" applyFill="1"/>
    <xf numFmtId="170" fontId="12" fillId="2" borderId="0" xfId="2" applyNumberFormat="1" applyFont="1" applyFill="1" applyBorder="1" applyAlignment="1">
      <alignment vertical="center" wrapText="1"/>
    </xf>
    <xf numFmtId="3" fontId="26" fillId="2" borderId="0" xfId="0" applyNumberFormat="1" applyFont="1" applyFill="1"/>
    <xf numFmtId="0" fontId="10" fillId="2" borderId="0" xfId="0" applyFont="1" applyFill="1" applyAlignment="1">
      <alignment vertical="center"/>
    </xf>
    <xf numFmtId="0" fontId="27" fillId="2" borderId="0" xfId="0" applyFont="1" applyFill="1" applyAlignment="1">
      <alignment vertical="center"/>
    </xf>
    <xf numFmtId="3" fontId="14" fillId="2" borderId="0" xfId="0" quotePrefix="1" applyNumberFormat="1" applyFont="1" applyFill="1"/>
    <xf numFmtId="0" fontId="14" fillId="2" borderId="0" xfId="0" applyFont="1" applyFill="1"/>
    <xf numFmtId="0" fontId="3" fillId="2" borderId="0" xfId="3" applyFont="1" applyFill="1"/>
    <xf numFmtId="167" fontId="3" fillId="2" borderId="0" xfId="4" applyNumberFormat="1" applyFont="1" applyFill="1" applyBorder="1" applyAlignment="1">
      <alignment horizontal="right" wrapText="1"/>
    </xf>
    <xf numFmtId="3" fontId="16" fillId="2" borderId="0" xfId="0" applyNumberFormat="1" applyFont="1" applyFill="1"/>
    <xf numFmtId="0" fontId="2" fillId="2" borderId="0" xfId="0" applyFont="1" applyFill="1" applyAlignment="1">
      <alignment vertical="center"/>
    </xf>
    <xf numFmtId="170" fontId="2" fillId="2" borderId="0" xfId="2" applyNumberFormat="1" applyFont="1" applyFill="1"/>
    <xf numFmtId="169" fontId="18" fillId="2" borderId="0" xfId="4" applyNumberFormat="1" applyFont="1" applyFill="1" applyBorder="1" applyAlignment="1">
      <alignment horizontal="right" vertical="center" wrapText="1"/>
    </xf>
    <xf numFmtId="1" fontId="3" fillId="0" borderId="0" xfId="0" applyNumberFormat="1" applyFont="1" applyAlignment="1">
      <alignment vertical="center" wrapText="1"/>
    </xf>
    <xf numFmtId="166" fontId="11" fillId="2" borderId="0" xfId="0" applyNumberFormat="1" applyFont="1" applyFill="1"/>
    <xf numFmtId="166" fontId="11" fillId="0" borderId="0" xfId="0" applyNumberFormat="1" applyFont="1"/>
    <xf numFmtId="166" fontId="8" fillId="0" borderId="0" xfId="0" applyNumberFormat="1" applyFont="1"/>
    <xf numFmtId="165" fontId="3" fillId="0" borderId="0" xfId="0" applyNumberFormat="1" applyFont="1" applyAlignment="1">
      <alignment vertical="center" wrapText="1"/>
    </xf>
    <xf numFmtId="1" fontId="11" fillId="2" borderId="0" xfId="0" applyNumberFormat="1" applyFont="1" applyFill="1" applyAlignment="1">
      <alignment vertical="center"/>
    </xf>
    <xf numFmtId="167" fontId="3" fillId="0" borderId="0" xfId="4" applyNumberFormat="1" applyFont="1" applyFill="1" applyBorder="1" applyAlignment="1">
      <alignment horizontal="right" wrapText="1"/>
    </xf>
    <xf numFmtId="165" fontId="3" fillId="2" borderId="0" xfId="2" applyNumberFormat="1" applyFont="1" applyFill="1" applyAlignment="1">
      <alignment vertical="center" wrapText="1"/>
    </xf>
    <xf numFmtId="3" fontId="8" fillId="0" borderId="0" xfId="0" applyNumberFormat="1" applyFont="1"/>
    <xf numFmtId="165" fontId="8" fillId="2" borderId="0" xfId="3" applyNumberFormat="1" applyFont="1" applyFill="1"/>
    <xf numFmtId="165" fontId="11" fillId="2" borderId="0" xfId="3" applyNumberFormat="1" applyFont="1" applyFill="1"/>
    <xf numFmtId="0" fontId="3" fillId="0" borderId="0" xfId="0" quotePrefix="1" applyFont="1"/>
    <xf numFmtId="0" fontId="3" fillId="2" borderId="0" xfId="0" quotePrefix="1" applyFont="1" applyFill="1"/>
    <xf numFmtId="1" fontId="10" fillId="2" borderId="0" xfId="0" applyNumberFormat="1" applyFont="1" applyFill="1" applyAlignment="1">
      <alignment vertical="center" wrapText="1"/>
    </xf>
    <xf numFmtId="1" fontId="10" fillId="2" borderId="0" xfId="0" applyNumberFormat="1" applyFont="1" applyFill="1" applyAlignment="1">
      <alignment vertical="center"/>
    </xf>
    <xf numFmtId="1" fontId="12" fillId="2" borderId="0" xfId="0" applyNumberFormat="1" applyFont="1" applyFill="1" applyAlignment="1">
      <alignment vertical="center" wrapText="1"/>
    </xf>
    <xf numFmtId="166" fontId="3" fillId="2" borderId="0" xfId="0" applyNumberFormat="1" applyFont="1" applyFill="1" applyAlignment="1">
      <alignment vertical="center" wrapText="1"/>
    </xf>
    <xf numFmtId="1" fontId="3" fillId="2" borderId="0" xfId="0" quotePrefix="1" applyNumberFormat="1" applyFont="1" applyFill="1"/>
    <xf numFmtId="3" fontId="2" fillId="0" borderId="0" xfId="0" applyNumberFormat="1" applyFont="1" applyAlignment="1">
      <alignment vertical="center" wrapText="1"/>
    </xf>
    <xf numFmtId="1" fontId="11" fillId="2" borderId="0" xfId="3" applyNumberFormat="1" applyFont="1" applyFill="1"/>
    <xf numFmtId="3" fontId="2" fillId="2" borderId="0" xfId="0" applyNumberFormat="1" applyFont="1" applyFill="1" applyAlignment="1">
      <alignment vertical="center" wrapText="1"/>
    </xf>
    <xf numFmtId="3" fontId="5" fillId="2" borderId="0" xfId="0" applyNumberFormat="1" applyFont="1" applyFill="1"/>
    <xf numFmtId="3" fontId="11" fillId="2" borderId="0" xfId="0" applyNumberFormat="1" applyFont="1" applyFill="1" applyAlignment="1">
      <alignment horizontal="right"/>
    </xf>
    <xf numFmtId="166" fontId="2" fillId="2" borderId="0" xfId="0" applyNumberFormat="1" applyFont="1" applyFill="1" applyAlignment="1">
      <alignment vertical="center" wrapText="1"/>
    </xf>
    <xf numFmtId="166" fontId="11" fillId="2" borderId="0" xfId="3" applyNumberFormat="1" applyFont="1" applyFill="1"/>
    <xf numFmtId="0" fontId="29" fillId="2" borderId="0" xfId="0" applyFont="1" applyFill="1"/>
    <xf numFmtId="0" fontId="12" fillId="2" borderId="0" xfId="3" applyFont="1" applyFill="1" applyAlignment="1">
      <alignment vertical="center" wrapText="1"/>
    </xf>
    <xf numFmtId="0" fontId="8" fillId="2" borderId="0" xfId="3" applyFont="1" applyFill="1" applyAlignment="1">
      <alignment vertical="center"/>
    </xf>
    <xf numFmtId="0" fontId="2" fillId="2" borderId="0" xfId="3" applyFont="1" applyFill="1" applyAlignment="1">
      <alignment vertical="center"/>
    </xf>
    <xf numFmtId="0" fontId="2" fillId="2" borderId="0" xfId="3" applyFont="1" applyFill="1" applyAlignment="1">
      <alignment vertical="center" wrapText="1"/>
    </xf>
    <xf numFmtId="0" fontId="2" fillId="2" borderId="0" xfId="3" applyFont="1" applyFill="1"/>
    <xf numFmtId="0" fontId="3" fillId="2" borderId="0" xfId="3" applyFont="1" applyFill="1" applyAlignment="1">
      <alignment vertical="center" wrapText="1"/>
    </xf>
    <xf numFmtId="170" fontId="2" fillId="2" borderId="0" xfId="5" applyNumberFormat="1" applyFont="1" applyFill="1" applyBorder="1" applyAlignment="1">
      <alignment vertical="center" wrapText="1"/>
    </xf>
    <xf numFmtId="170" fontId="12" fillId="2" borderId="0" xfId="5" applyNumberFormat="1" applyFont="1" applyFill="1" applyBorder="1" applyAlignment="1">
      <alignment vertical="center" wrapText="1"/>
    </xf>
    <xf numFmtId="0" fontId="13" fillId="2" borderId="0" xfId="3" applyFont="1" applyFill="1" applyAlignment="1">
      <alignment vertical="center"/>
    </xf>
    <xf numFmtId="0" fontId="10" fillId="2" borderId="0" xfId="3" applyFont="1" applyFill="1" applyAlignment="1">
      <alignment vertical="center" wrapText="1"/>
    </xf>
    <xf numFmtId="3" fontId="10" fillId="2" borderId="0" xfId="3" applyNumberFormat="1" applyFont="1" applyFill="1" applyAlignment="1">
      <alignment horizontal="right" vertical="center" wrapText="1"/>
    </xf>
    <xf numFmtId="3" fontId="10" fillId="2" borderId="0" xfId="3" applyNumberFormat="1" applyFont="1" applyFill="1" applyAlignment="1">
      <alignment vertical="center" wrapText="1"/>
    </xf>
    <xf numFmtId="1" fontId="10" fillId="2" borderId="0" xfId="3" applyNumberFormat="1" applyFont="1" applyFill="1" applyAlignment="1">
      <alignment vertical="center" wrapText="1"/>
    </xf>
    <xf numFmtId="0" fontId="11" fillId="2" borderId="0" xfId="3" applyFont="1" applyFill="1" applyAlignment="1">
      <alignment horizontal="right"/>
    </xf>
    <xf numFmtId="1" fontId="10" fillId="2" borderId="0" xfId="3" applyNumberFormat="1" applyFont="1" applyFill="1" applyAlignment="1">
      <alignment horizontal="right" vertical="center"/>
    </xf>
    <xf numFmtId="3" fontId="12" fillId="2" borderId="0" xfId="3" applyNumberFormat="1" applyFont="1" applyFill="1" applyAlignment="1">
      <alignment vertical="center" wrapText="1"/>
    </xf>
    <xf numFmtId="0" fontId="12" fillId="2" borderId="0" xfId="3" quotePrefix="1" applyFont="1" applyFill="1" applyAlignment="1">
      <alignment horizontal="right" vertical="center" wrapText="1"/>
    </xf>
    <xf numFmtId="0" fontId="28" fillId="2" borderId="0" xfId="3" applyFont="1" applyFill="1" applyAlignment="1">
      <alignment vertical="center" wrapText="1"/>
    </xf>
    <xf numFmtId="0" fontId="10" fillId="2" borderId="0" xfId="3" applyFont="1" applyFill="1" applyAlignment="1">
      <alignment horizontal="left" vertical="center"/>
    </xf>
    <xf numFmtId="170" fontId="10" fillId="2" borderId="0" xfId="2" applyNumberFormat="1" applyFont="1" applyFill="1" applyBorder="1" applyAlignment="1">
      <alignment vertical="center" wrapText="1"/>
    </xf>
    <xf numFmtId="165" fontId="10" fillId="2" borderId="0" xfId="2" applyNumberFormat="1" applyFont="1" applyFill="1" applyBorder="1" applyAlignment="1">
      <alignment vertical="center" wrapText="1"/>
    </xf>
    <xf numFmtId="170" fontId="2" fillId="2" borderId="0" xfId="2" applyNumberFormat="1" applyFont="1" applyFill="1" applyBorder="1" applyAlignment="1">
      <alignment vertical="center" wrapText="1"/>
    </xf>
    <xf numFmtId="168" fontId="3" fillId="2" borderId="0" xfId="4" applyNumberFormat="1" applyFont="1" applyFill="1" applyBorder="1" applyAlignment="1">
      <alignment horizontal="right" wrapText="1"/>
    </xf>
    <xf numFmtId="1" fontId="10" fillId="2" borderId="0" xfId="0" applyNumberFormat="1" applyFont="1" applyFill="1" applyAlignment="1">
      <alignment horizontal="right" vertical="center"/>
    </xf>
    <xf numFmtId="1" fontId="10" fillId="2" borderId="0" xfId="0" applyNumberFormat="1" applyFont="1" applyFill="1" applyAlignment="1">
      <alignment horizontal="right" vertical="center" wrapText="1"/>
    </xf>
    <xf numFmtId="0" fontId="10" fillId="2" borderId="0" xfId="0" applyFont="1" applyFill="1" applyAlignment="1">
      <alignment wrapText="1"/>
    </xf>
    <xf numFmtId="3" fontId="3" fillId="2" borderId="0" xfId="0" quotePrefix="1" applyNumberFormat="1" applyFont="1" applyFill="1" applyAlignment="1">
      <alignment horizontal="right" wrapText="1"/>
    </xf>
    <xf numFmtId="3" fontId="10" fillId="2" borderId="0" xfId="0" quotePrefix="1" applyNumberFormat="1" applyFont="1" applyFill="1" applyAlignment="1">
      <alignment horizontal="right" wrapText="1"/>
    </xf>
    <xf numFmtId="0" fontId="11" fillId="2" borderId="0" xfId="0" applyFont="1" applyFill="1" applyAlignment="1">
      <alignment horizontal="right" vertical="center"/>
    </xf>
    <xf numFmtId="1" fontId="11" fillId="2" borderId="0" xfId="0" applyNumberFormat="1" applyFont="1" applyFill="1" applyAlignment="1">
      <alignment horizontal="right" vertical="center"/>
    </xf>
    <xf numFmtId="1" fontId="8" fillId="2" borderId="0" xfId="0" applyNumberFormat="1" applyFont="1" applyFill="1" applyAlignment="1">
      <alignment horizontal="right" vertical="center"/>
    </xf>
    <xf numFmtId="0" fontId="3" fillId="2" borderId="0" xfId="0" applyFont="1" applyFill="1" applyAlignment="1">
      <alignment vertical="center"/>
    </xf>
    <xf numFmtId="3" fontId="8" fillId="2" borderId="0" xfId="0" applyNumberFormat="1" applyFont="1" applyFill="1" applyAlignment="1">
      <alignment horizontal="right" vertical="center"/>
    </xf>
    <xf numFmtId="3" fontId="2" fillId="2" borderId="0" xfId="0" quotePrefix="1" applyNumberFormat="1" applyFont="1" applyFill="1" applyAlignment="1">
      <alignment horizontal="right" vertical="center" wrapText="1"/>
    </xf>
    <xf numFmtId="3" fontId="12" fillId="2" borderId="0" xfId="0" applyNumberFormat="1" applyFont="1" applyFill="1" applyAlignment="1">
      <alignment horizontal="right" vertical="center" wrapText="1"/>
    </xf>
    <xf numFmtId="4" fontId="11" fillId="2" borderId="0" xfId="0" applyNumberFormat="1" applyFont="1" applyFill="1" applyAlignment="1">
      <alignment horizontal="right" vertical="center"/>
    </xf>
    <xf numFmtId="3" fontId="11" fillId="2" borderId="0" xfId="0" applyNumberFormat="1" applyFont="1" applyFill="1" applyAlignment="1">
      <alignment horizontal="right" vertical="center"/>
    </xf>
    <xf numFmtId="3" fontId="10" fillId="2" borderId="0" xfId="2" applyNumberFormat="1" applyFont="1" applyFill="1" applyBorder="1" applyAlignment="1">
      <alignment vertical="center" wrapText="1"/>
    </xf>
    <xf numFmtId="4" fontId="8" fillId="2" borderId="0" xfId="0" applyNumberFormat="1" applyFont="1" applyFill="1" applyAlignment="1">
      <alignment vertical="center"/>
    </xf>
    <xf numFmtId="3" fontId="11" fillId="2" borderId="0" xfId="0" applyNumberFormat="1" applyFont="1" applyFill="1" applyAlignment="1">
      <alignment vertical="center"/>
    </xf>
    <xf numFmtId="168" fontId="10" fillId="2" borderId="0" xfId="0" applyNumberFormat="1" applyFont="1" applyFill="1" applyAlignment="1">
      <alignment vertical="center" wrapText="1"/>
    </xf>
    <xf numFmtId="168" fontId="10" fillId="2" borderId="0" xfId="0" applyNumberFormat="1" applyFont="1" applyFill="1" applyAlignment="1">
      <alignment horizontal="right" vertical="center" wrapText="1"/>
    </xf>
    <xf numFmtId="164" fontId="18" fillId="2" borderId="0" xfId="4" applyFont="1" applyFill="1" applyBorder="1" applyAlignment="1">
      <alignment horizontal="right" wrapText="1"/>
    </xf>
    <xf numFmtId="164" fontId="10" fillId="2" borderId="0" xfId="0" applyNumberFormat="1" applyFont="1" applyFill="1" applyAlignment="1">
      <alignment vertical="center" wrapText="1"/>
    </xf>
    <xf numFmtId="164" fontId="3" fillId="2" borderId="0" xfId="4" applyFont="1" applyFill="1" applyBorder="1" applyAlignment="1">
      <alignment horizontal="right" vertical="center" wrapText="1"/>
    </xf>
    <xf numFmtId="164" fontId="10" fillId="3" borderId="0" xfId="0" applyNumberFormat="1" applyFont="1" applyFill="1" applyAlignment="1">
      <alignment horizontal="right" vertical="center" wrapText="1"/>
    </xf>
    <xf numFmtId="164" fontId="10" fillId="3" borderId="0" xfId="0" applyNumberFormat="1" applyFont="1" applyFill="1" applyAlignment="1">
      <alignment vertical="center" wrapText="1"/>
    </xf>
    <xf numFmtId="0" fontId="3" fillId="2" borderId="0" xfId="1" quotePrefix="1" applyNumberFormat="1" applyFont="1" applyFill="1" applyBorder="1" applyAlignment="1">
      <alignment horizontal="left" wrapText="1"/>
    </xf>
    <xf numFmtId="0" fontId="2" fillId="2" borderId="0" xfId="1" quotePrefix="1" applyNumberFormat="1" applyFont="1" applyFill="1" applyBorder="1" applyAlignment="1">
      <alignment horizontal="left" wrapText="1"/>
    </xf>
    <xf numFmtId="9" fontId="12" fillId="2" borderId="0" xfId="2" quotePrefix="1" applyFont="1" applyFill="1" applyBorder="1" applyAlignment="1">
      <alignment horizontal="right" vertical="center" wrapText="1"/>
    </xf>
    <xf numFmtId="4" fontId="3" fillId="2" borderId="0" xfId="0" applyNumberFormat="1" applyFont="1" applyFill="1" applyAlignment="1">
      <alignment vertical="center" wrapText="1"/>
    </xf>
    <xf numFmtId="164" fontId="10" fillId="2" borderId="0" xfId="0" applyNumberFormat="1" applyFont="1" applyFill="1" applyAlignment="1">
      <alignment horizontal="right" vertical="center" wrapText="1"/>
    </xf>
    <xf numFmtId="1" fontId="5" fillId="2" borderId="0" xfId="0" applyNumberFormat="1" applyFont="1" applyFill="1"/>
    <xf numFmtId="1" fontId="19" fillId="2" borderId="0" xfId="0" applyNumberFormat="1" applyFont="1" applyFill="1"/>
    <xf numFmtId="1" fontId="3" fillId="2" borderId="0" xfId="2" applyNumberFormat="1" applyFont="1" applyFill="1" applyBorder="1" applyAlignment="1">
      <alignment vertical="center" wrapText="1"/>
    </xf>
    <xf numFmtId="9" fontId="18" fillId="0" borderId="0" xfId="2" applyFont="1" applyFill="1" applyBorder="1" applyAlignment="1">
      <alignment horizontal="right" vertical="center" wrapText="1"/>
    </xf>
    <xf numFmtId="9" fontId="10" fillId="0" borderId="0" xfId="2" applyFont="1" applyFill="1" applyBorder="1" applyAlignment="1">
      <alignment vertical="center" wrapText="1"/>
    </xf>
    <xf numFmtId="170" fontId="12" fillId="0" borderId="0" xfId="2" applyNumberFormat="1" applyFont="1" applyFill="1" applyBorder="1" applyAlignment="1">
      <alignment vertical="center" wrapText="1"/>
    </xf>
    <xf numFmtId="1" fontId="10" fillId="0" borderId="0" xfId="0" applyNumberFormat="1" applyFont="1" applyAlignment="1">
      <alignment vertical="center" wrapText="1"/>
    </xf>
    <xf numFmtId="3" fontId="10" fillId="0" borderId="0" xfId="0" quotePrefix="1" applyNumberFormat="1" applyFont="1" applyAlignment="1">
      <alignment horizontal="right" vertical="center" wrapText="1"/>
    </xf>
  </cellXfs>
  <cellStyles count="6">
    <cellStyle name="Comma 2" xfId="4" xr:uid="{00000000-0005-0000-0000-000000000000}"/>
    <cellStyle name="Normal" xfId="0" builtinId="0"/>
    <cellStyle name="Normal 2" xfId="3" xr:uid="{00000000-0005-0000-0000-000002000000}"/>
    <cellStyle name="Percent" xfId="2" builtinId="5"/>
    <cellStyle name="Percent 2" xfId="5" xr:uid="{6DD01A32-DA60-4DD5-861F-AB9B6BFA1646}"/>
    <cellStyle name="tabellrubrik"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117232</xdr:colOff>
      <xdr:row>1</xdr:row>
      <xdr:rowOff>14654</xdr:rowOff>
    </xdr:from>
    <xdr:to>
      <xdr:col>9</xdr:col>
      <xdr:colOff>675409</xdr:colOff>
      <xdr:row>7</xdr:row>
      <xdr:rowOff>60614</xdr:rowOff>
    </xdr:to>
    <xdr:sp macro="" textlink="">
      <xdr:nvSpPr>
        <xdr:cNvPr id="2" name="TextBox 1">
          <a:extLst>
            <a:ext uri="{FF2B5EF4-FFF2-40B4-BE49-F238E27FC236}">
              <a16:creationId xmlns:a16="http://schemas.microsoft.com/office/drawing/2014/main" id="{0BEDD0C1-51AA-43B6-9A29-96FC1BF19A91}"/>
            </a:ext>
          </a:extLst>
        </xdr:cNvPr>
        <xdr:cNvSpPr txBox="1"/>
      </xdr:nvSpPr>
      <xdr:spPr>
        <a:xfrm>
          <a:off x="117232" y="361018"/>
          <a:ext cx="4965654" cy="929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financial reporting measures prepared in accordance with IFRS.</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32</xdr:col>
      <xdr:colOff>531094</xdr:colOff>
      <xdr:row>22</xdr:row>
      <xdr:rowOff>72378</xdr:rowOff>
    </xdr:from>
    <xdr:ext cx="184731" cy="937629"/>
    <xdr:sp macro="" textlink="">
      <xdr:nvSpPr>
        <xdr:cNvPr id="2" name="Rectangle 1">
          <a:extLst>
            <a:ext uri="{FF2B5EF4-FFF2-40B4-BE49-F238E27FC236}">
              <a16:creationId xmlns:a16="http://schemas.microsoft.com/office/drawing/2014/main" id="{00000000-0008-0000-0000-000002000000}"/>
            </a:ext>
          </a:extLst>
        </xdr:cNvPr>
        <xdr:cNvSpPr/>
      </xdr:nvSpPr>
      <xdr:spPr>
        <a:xfrm>
          <a:off x="5510071" y="3276242"/>
          <a:ext cx="184731" cy="937629"/>
        </a:xfrm>
        <a:prstGeom prst="rect">
          <a:avLst/>
        </a:prstGeom>
        <a:noFill/>
      </xdr:spPr>
      <xdr:txBody>
        <a:bodyPr wrap="none" lIns="91440" tIns="45720" rIns="91440" bIns="45720">
          <a:spAutoFit/>
        </a:bodyPr>
        <a:lstStyle/>
        <a:p>
          <a:pPr algn="ctr"/>
          <a:endParaRPr lang="en-U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165652</xdr:colOff>
      <xdr:row>1</xdr:row>
      <xdr:rowOff>8161</xdr:rowOff>
    </xdr:from>
    <xdr:to>
      <xdr:col>32</xdr:col>
      <xdr:colOff>39687</xdr:colOff>
      <xdr:row>4</xdr:row>
      <xdr:rowOff>66262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5652" y="347748"/>
          <a:ext cx="19122818" cy="4805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inancial reporting measures prepared in accordance with IFRS.</a:t>
          </a:r>
          <a:endParaRPr lang="sv-SE" sz="8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38"/>
  <sheetViews>
    <sheetView showGridLines="0" tabSelected="1" zoomScale="110" zoomScaleNormal="110" zoomScaleSheetLayoutView="84" workbookViewId="0">
      <pane xSplit="1" ySplit="2" topLeftCell="B3" activePane="bottomRight" state="frozen"/>
      <selection pane="topRight" activeCell="B1" sqref="B1"/>
      <selection pane="bottomLeft" activeCell="A3" sqref="A3"/>
      <selection pane="bottomRight"/>
    </sheetView>
  </sheetViews>
  <sheetFormatPr defaultColWidth="11" defaultRowHeight="15.5" outlineLevelCol="1" x14ac:dyDescent="0.35"/>
  <cols>
    <col min="1" max="1" width="38" style="35" customWidth="1"/>
    <col min="2" max="2" width="6.58203125" style="35" bestFit="1" customWidth="1"/>
    <col min="3" max="9" width="9.58203125" style="35" customWidth="1"/>
    <col min="10" max="10" width="9.58203125" style="35" hidden="1" customWidth="1" outlineLevel="1"/>
    <col min="11" max="13" width="10.75" style="52" hidden="1" customWidth="1" outlineLevel="1"/>
    <col min="14" max="14" width="11" style="35" collapsed="1"/>
    <col min="15" max="16384" width="11" style="35"/>
  </cols>
  <sheetData>
    <row r="1" spans="1:13" s="11" customFormat="1" ht="27.25" customHeight="1" x14ac:dyDescent="0.35">
      <c r="A1" s="61" t="s">
        <v>28</v>
      </c>
      <c r="B1" s="61"/>
      <c r="C1" s="61"/>
      <c r="D1" s="61"/>
      <c r="E1" s="61"/>
      <c r="F1" s="61"/>
      <c r="G1" s="61"/>
      <c r="H1" s="61"/>
      <c r="K1" s="60"/>
      <c r="L1" s="60"/>
      <c r="M1" s="60"/>
    </row>
    <row r="2" spans="1:13" ht="16" thickBot="1" x14ac:dyDescent="0.4">
      <c r="A2" s="59" t="s">
        <v>27</v>
      </c>
      <c r="B2" s="58">
        <v>2023</v>
      </c>
      <c r="C2" s="58">
        <v>2022</v>
      </c>
      <c r="D2" s="58">
        <v>2021</v>
      </c>
      <c r="E2" s="58">
        <v>2020</v>
      </c>
      <c r="F2" s="58">
        <v>2019</v>
      </c>
      <c r="G2" s="58">
        <v>2018</v>
      </c>
      <c r="H2" s="58">
        <v>2017</v>
      </c>
      <c r="I2" s="58">
        <v>2016</v>
      </c>
      <c r="J2" s="58">
        <v>2015</v>
      </c>
      <c r="K2" s="58">
        <v>2014</v>
      </c>
      <c r="L2" s="58">
        <v>2013</v>
      </c>
      <c r="M2" s="58">
        <v>2012</v>
      </c>
    </row>
    <row r="3" spans="1:13" ht="16" thickTop="1" x14ac:dyDescent="0.35">
      <c r="A3" s="18" t="s">
        <v>17</v>
      </c>
      <c r="B3" s="18"/>
      <c r="C3" s="18"/>
      <c r="D3" s="18"/>
      <c r="E3" s="18"/>
      <c r="F3" s="18"/>
      <c r="G3" s="18"/>
      <c r="H3" s="18"/>
      <c r="I3" s="14"/>
      <c r="J3" s="14"/>
      <c r="K3" s="54"/>
      <c r="L3" s="54"/>
      <c r="M3" s="54"/>
    </row>
    <row r="4" spans="1:13" x14ac:dyDescent="0.35">
      <c r="A4" s="14" t="s">
        <v>16</v>
      </c>
      <c r="B4" s="53">
        <v>27775</v>
      </c>
      <c r="C4" s="53">
        <v>29764</v>
      </c>
      <c r="D4" s="53">
        <v>21516</v>
      </c>
      <c r="E4" s="53">
        <v>16207</v>
      </c>
      <c r="F4" s="53">
        <v>18503</v>
      </c>
      <c r="G4" s="53">
        <v>18274</v>
      </c>
      <c r="H4" s="53">
        <v>14044</v>
      </c>
      <c r="I4" s="15">
        <v>12388</v>
      </c>
      <c r="J4" s="15">
        <v>11486</v>
      </c>
      <c r="K4" s="15">
        <v>8806</v>
      </c>
      <c r="L4" s="15">
        <v>7808</v>
      </c>
      <c r="M4" s="15">
        <v>7922</v>
      </c>
    </row>
    <row r="5" spans="1:13" x14ac:dyDescent="0.35">
      <c r="A5" s="14" t="s">
        <v>15</v>
      </c>
      <c r="B5" s="53">
        <v>4207</v>
      </c>
      <c r="C5" s="53">
        <v>4265</v>
      </c>
      <c r="D5" s="53">
        <v>3775</v>
      </c>
      <c r="E5" s="53">
        <v>2669</v>
      </c>
      <c r="F5" s="53">
        <v>3155</v>
      </c>
      <c r="G5" s="53">
        <v>3113</v>
      </c>
      <c r="H5" s="53">
        <v>2228</v>
      </c>
      <c r="I5" s="15">
        <v>1871</v>
      </c>
      <c r="J5" s="15">
        <v>1727</v>
      </c>
      <c r="K5" s="15">
        <v>1143</v>
      </c>
      <c r="L5" s="15">
        <v>1085</v>
      </c>
      <c r="M5" s="15">
        <v>1042</v>
      </c>
    </row>
    <row r="6" spans="1:13" x14ac:dyDescent="0.35">
      <c r="A6" s="14" t="s">
        <v>14</v>
      </c>
      <c r="B6" s="53">
        <v>4374</v>
      </c>
      <c r="C6" s="53">
        <v>4797</v>
      </c>
      <c r="D6" s="53">
        <v>3899</v>
      </c>
      <c r="E6" s="53">
        <v>2728</v>
      </c>
      <c r="F6" s="53">
        <v>3252</v>
      </c>
      <c r="G6" s="53">
        <v>3205</v>
      </c>
      <c r="H6" s="53">
        <v>2181</v>
      </c>
      <c r="I6" s="15">
        <v>1919</v>
      </c>
      <c r="J6" s="15">
        <v>1703</v>
      </c>
      <c r="K6" s="15">
        <v>1224</v>
      </c>
      <c r="L6" s="15">
        <v>1132</v>
      </c>
      <c r="M6" s="15">
        <v>1118</v>
      </c>
    </row>
    <row r="7" spans="1:13" x14ac:dyDescent="0.35">
      <c r="A7" s="6" t="s">
        <v>107</v>
      </c>
      <c r="B7" s="129">
        <v>3296</v>
      </c>
      <c r="C7" s="129">
        <v>3399</v>
      </c>
      <c r="D7" s="129">
        <v>3225</v>
      </c>
      <c r="E7" s="129">
        <v>2174</v>
      </c>
      <c r="F7" s="129">
        <v>2641</v>
      </c>
      <c r="G7" s="129">
        <v>2805</v>
      </c>
      <c r="H7" s="129">
        <v>1983</v>
      </c>
      <c r="I7" s="8">
        <v>1642</v>
      </c>
      <c r="J7" s="8">
        <v>1504</v>
      </c>
      <c r="K7" s="8">
        <v>947</v>
      </c>
      <c r="L7" s="8">
        <v>905</v>
      </c>
      <c r="M7" s="8">
        <v>861</v>
      </c>
    </row>
    <row r="8" spans="1:13" x14ac:dyDescent="0.35">
      <c r="A8" s="6" t="s">
        <v>109</v>
      </c>
      <c r="B8" s="129">
        <v>3463</v>
      </c>
      <c r="C8" s="129">
        <v>3931</v>
      </c>
      <c r="D8" s="129">
        <v>3348</v>
      </c>
      <c r="E8" s="129">
        <v>2235</v>
      </c>
      <c r="F8" s="129">
        <v>2738</v>
      </c>
      <c r="G8" s="129">
        <v>2897</v>
      </c>
      <c r="H8" s="129">
        <v>1936</v>
      </c>
      <c r="I8" s="8">
        <v>1690</v>
      </c>
      <c r="J8" s="8">
        <v>1480</v>
      </c>
      <c r="K8" s="8">
        <v>1028</v>
      </c>
      <c r="L8" s="8">
        <v>952</v>
      </c>
      <c r="M8" s="8">
        <v>937</v>
      </c>
    </row>
    <row r="9" spans="1:13" x14ac:dyDescent="0.35">
      <c r="A9" s="14" t="s">
        <v>13</v>
      </c>
      <c r="B9" s="53">
        <v>2682</v>
      </c>
      <c r="C9" s="53">
        <v>2789</v>
      </c>
      <c r="D9" s="53">
        <v>2855</v>
      </c>
      <c r="E9" s="53">
        <v>1880</v>
      </c>
      <c r="F9" s="53">
        <v>2338</v>
      </c>
      <c r="G9" s="53">
        <v>2587</v>
      </c>
      <c r="H9" s="53">
        <v>1907</v>
      </c>
      <c r="I9" s="15">
        <v>1573</v>
      </c>
      <c r="J9" s="15">
        <v>1436</v>
      </c>
      <c r="K9" s="55">
        <v>937</v>
      </c>
      <c r="L9" s="55">
        <v>905</v>
      </c>
      <c r="M9" s="55">
        <v>861</v>
      </c>
    </row>
    <row r="10" spans="1:13" x14ac:dyDescent="0.35">
      <c r="A10" s="14" t="s">
        <v>72</v>
      </c>
      <c r="B10" s="53">
        <v>2850</v>
      </c>
      <c r="C10" s="53">
        <v>3321</v>
      </c>
      <c r="D10" s="53">
        <v>2979</v>
      </c>
      <c r="E10" s="53">
        <v>1939</v>
      </c>
      <c r="F10" s="53">
        <v>2435</v>
      </c>
      <c r="G10" s="53">
        <v>2679</v>
      </c>
      <c r="H10" s="53">
        <v>1860</v>
      </c>
      <c r="I10" s="15">
        <v>1621</v>
      </c>
      <c r="J10" s="15">
        <v>1412</v>
      </c>
      <c r="K10" s="15">
        <v>1018</v>
      </c>
      <c r="L10" s="55">
        <v>952</v>
      </c>
      <c r="M10" s="55">
        <v>937</v>
      </c>
    </row>
    <row r="11" spans="1:13" x14ac:dyDescent="0.35">
      <c r="A11" s="14" t="s">
        <v>138</v>
      </c>
      <c r="B11" s="149">
        <v>4.17</v>
      </c>
      <c r="C11" s="149">
        <v>5.58</v>
      </c>
      <c r="D11" s="149">
        <v>5.58</v>
      </c>
      <c r="E11" s="149">
        <v>1.52</v>
      </c>
      <c r="F11" s="149">
        <v>4.4800000000000004</v>
      </c>
      <c r="G11" s="149">
        <v>5.33</v>
      </c>
      <c r="H11" s="149">
        <v>5.05</v>
      </c>
      <c r="I11" s="158">
        <v>4.5999999999999996</v>
      </c>
      <c r="J11" s="152">
        <v>3.49</v>
      </c>
      <c r="K11" s="151"/>
      <c r="L11" s="151"/>
      <c r="M11" s="56"/>
    </row>
    <row r="12" spans="1:13" x14ac:dyDescent="0.35">
      <c r="A12" s="14" t="s">
        <v>148</v>
      </c>
      <c r="B12" s="149">
        <v>5.93</v>
      </c>
      <c r="C12" s="149">
        <v>8.32</v>
      </c>
      <c r="D12" s="149">
        <v>6.75</v>
      </c>
      <c r="E12" s="149"/>
      <c r="F12" s="149"/>
      <c r="G12" s="149"/>
      <c r="H12" s="149"/>
      <c r="I12" s="150"/>
      <c r="J12" s="153"/>
      <c r="K12" s="151"/>
      <c r="L12" s="151"/>
      <c r="M12" s="56"/>
    </row>
    <row r="13" spans="1:13" x14ac:dyDescent="0.35">
      <c r="A13" s="14"/>
      <c r="B13" s="149"/>
      <c r="C13" s="149"/>
      <c r="D13" s="149"/>
      <c r="E13" s="149"/>
      <c r="F13" s="149"/>
      <c r="G13" s="149"/>
      <c r="H13" s="149"/>
      <c r="I13" s="150"/>
      <c r="J13" s="150"/>
      <c r="K13" s="151"/>
      <c r="L13" s="151"/>
      <c r="M13" s="56"/>
    </row>
    <row r="14" spans="1:13" x14ac:dyDescent="0.35">
      <c r="A14" s="18" t="s">
        <v>12</v>
      </c>
      <c r="B14" s="18"/>
      <c r="C14" s="18"/>
      <c r="D14" s="18"/>
      <c r="E14" s="18"/>
      <c r="F14" s="18"/>
      <c r="G14" s="18"/>
      <c r="H14" s="18"/>
      <c r="I14" s="14"/>
      <c r="J14" s="14"/>
      <c r="K14" s="54"/>
      <c r="L14" s="54"/>
      <c r="M14" s="54"/>
    </row>
    <row r="15" spans="1:13" x14ac:dyDescent="0.35">
      <c r="A15" s="14" t="s">
        <v>11</v>
      </c>
      <c r="B15" s="57">
        <v>15.1</v>
      </c>
      <c r="C15" s="57">
        <v>14.3</v>
      </c>
      <c r="D15" s="57">
        <v>17.5</v>
      </c>
      <c r="E15" s="57">
        <v>16.5</v>
      </c>
      <c r="F15" s="57">
        <v>17.100000000000001</v>
      </c>
      <c r="G15" s="57">
        <v>17</v>
      </c>
      <c r="H15" s="57">
        <v>15.9</v>
      </c>
      <c r="I15" s="39">
        <v>15.1</v>
      </c>
      <c r="J15" s="39">
        <v>15</v>
      </c>
      <c r="K15" s="56">
        <v>13</v>
      </c>
      <c r="L15" s="56">
        <v>13.9</v>
      </c>
      <c r="M15" s="56">
        <v>13.2</v>
      </c>
    </row>
    <row r="16" spans="1:13" x14ac:dyDescent="0.35">
      <c r="A16" s="14" t="s">
        <v>10</v>
      </c>
      <c r="B16" s="57">
        <v>15.7</v>
      </c>
      <c r="C16" s="57">
        <v>16.100000000000001</v>
      </c>
      <c r="D16" s="57">
        <v>18.100000000000001</v>
      </c>
      <c r="E16" s="57">
        <v>16.8</v>
      </c>
      <c r="F16" s="57">
        <v>17.600000000000001</v>
      </c>
      <c r="G16" s="57">
        <v>17.5</v>
      </c>
      <c r="H16" s="57">
        <v>15.5</v>
      </c>
      <c r="I16" s="39">
        <v>15.5</v>
      </c>
      <c r="J16" s="39">
        <v>14.8</v>
      </c>
      <c r="K16" s="56">
        <v>13.9</v>
      </c>
      <c r="L16" s="56">
        <v>14.5</v>
      </c>
      <c r="M16" s="56">
        <v>14.1</v>
      </c>
    </row>
    <row r="17" spans="1:13" x14ac:dyDescent="0.35">
      <c r="A17" s="6" t="s">
        <v>110</v>
      </c>
      <c r="B17" s="9">
        <v>11.9</v>
      </c>
      <c r="C17" s="9">
        <v>11.4</v>
      </c>
      <c r="D17" s="9">
        <v>15</v>
      </c>
      <c r="E17" s="6">
        <v>13.4</v>
      </c>
      <c r="F17" s="6">
        <v>14.3</v>
      </c>
      <c r="G17" s="6">
        <v>15.4</v>
      </c>
      <c r="H17" s="6">
        <v>14.1</v>
      </c>
      <c r="I17" s="6">
        <v>13.3</v>
      </c>
      <c r="J17" s="6">
        <v>13.1</v>
      </c>
      <c r="K17" s="6">
        <v>10.8</v>
      </c>
      <c r="L17" s="6">
        <v>11.6</v>
      </c>
      <c r="M17" s="6">
        <v>10.9</v>
      </c>
    </row>
    <row r="18" spans="1:13" x14ac:dyDescent="0.35">
      <c r="A18" s="6" t="s">
        <v>111</v>
      </c>
      <c r="B18" s="9">
        <v>12.5</v>
      </c>
      <c r="C18" s="9">
        <v>13.2</v>
      </c>
      <c r="D18" s="9">
        <v>15.6</v>
      </c>
      <c r="E18" s="6">
        <v>13.8</v>
      </c>
      <c r="F18" s="6">
        <v>14.8</v>
      </c>
      <c r="G18" s="6">
        <v>15.9</v>
      </c>
      <c r="H18" s="6">
        <v>13.8</v>
      </c>
      <c r="I18" s="6">
        <v>13.6</v>
      </c>
      <c r="J18" s="6">
        <v>12.9</v>
      </c>
      <c r="K18" s="6">
        <v>11.7</v>
      </c>
      <c r="L18" s="6">
        <v>12.2</v>
      </c>
      <c r="M18" s="6">
        <v>11.8</v>
      </c>
    </row>
    <row r="19" spans="1:13" x14ac:dyDescent="0.35">
      <c r="A19" s="14" t="s">
        <v>9</v>
      </c>
      <c r="B19" s="57">
        <v>9.6999999999999993</v>
      </c>
      <c r="C19" s="57">
        <v>9.4</v>
      </c>
      <c r="D19" s="57">
        <v>13.3</v>
      </c>
      <c r="E19" s="57">
        <v>11.6</v>
      </c>
      <c r="F19" s="57">
        <v>12.6</v>
      </c>
      <c r="G19" s="57">
        <v>14.2</v>
      </c>
      <c r="H19" s="57">
        <v>13.6</v>
      </c>
      <c r="I19" s="39">
        <v>12.7</v>
      </c>
      <c r="J19" s="39">
        <v>12.5</v>
      </c>
      <c r="K19" s="56">
        <v>10.6</v>
      </c>
      <c r="L19" s="56">
        <v>11.6</v>
      </c>
      <c r="M19" s="56">
        <v>10.9</v>
      </c>
    </row>
    <row r="20" spans="1:13" x14ac:dyDescent="0.35">
      <c r="A20" s="14" t="s">
        <v>71</v>
      </c>
      <c r="B20" s="57">
        <v>10.3</v>
      </c>
      <c r="C20" s="57">
        <v>11.2</v>
      </c>
      <c r="D20" s="57">
        <v>13.8</v>
      </c>
      <c r="E20" s="57">
        <v>12</v>
      </c>
      <c r="F20" s="57">
        <v>13.2</v>
      </c>
      <c r="G20" s="57">
        <v>14.7</v>
      </c>
      <c r="H20" s="57">
        <v>13.2</v>
      </c>
      <c r="I20" s="39">
        <v>13.1</v>
      </c>
      <c r="J20" s="39">
        <v>12.3</v>
      </c>
      <c r="K20" s="56">
        <v>11.6</v>
      </c>
      <c r="L20" s="56">
        <v>12.2</v>
      </c>
      <c r="M20" s="56">
        <v>11.8</v>
      </c>
    </row>
    <row r="22" spans="1:13" x14ac:dyDescent="0.35">
      <c r="A22" s="18" t="s">
        <v>8</v>
      </c>
      <c r="B22" s="18"/>
      <c r="C22" s="18"/>
      <c r="D22" s="18"/>
      <c r="E22" s="18"/>
      <c r="F22" s="18"/>
      <c r="G22" s="18"/>
      <c r="H22" s="18"/>
      <c r="I22" s="14"/>
      <c r="J22" s="126"/>
      <c r="K22" s="126"/>
      <c r="L22" s="126"/>
      <c r="M22" s="126"/>
    </row>
    <row r="23" spans="1:13" x14ac:dyDescent="0.35">
      <c r="A23" s="14" t="s">
        <v>7</v>
      </c>
      <c r="B23" s="53">
        <v>6</v>
      </c>
      <c r="C23" s="53">
        <v>7</v>
      </c>
      <c r="D23" s="53">
        <v>10</v>
      </c>
      <c r="E23" s="53">
        <v>7.4</v>
      </c>
      <c r="F23" s="53">
        <v>8.6</v>
      </c>
      <c r="G23" s="53">
        <v>10</v>
      </c>
      <c r="H23" s="53">
        <v>10</v>
      </c>
      <c r="I23" s="147">
        <v>9</v>
      </c>
      <c r="J23" s="147">
        <v>9</v>
      </c>
      <c r="K23" s="148">
        <v>7</v>
      </c>
      <c r="L23" s="148">
        <v>7</v>
      </c>
      <c r="M23" s="148">
        <v>7</v>
      </c>
    </row>
    <row r="24" spans="1:13" x14ac:dyDescent="0.35">
      <c r="A24" s="14" t="s">
        <v>6</v>
      </c>
      <c r="B24" s="80">
        <v>21</v>
      </c>
      <c r="C24" s="80">
        <v>23.1</v>
      </c>
      <c r="D24" s="80">
        <v>36.9</v>
      </c>
      <c r="E24" s="80">
        <v>26.9</v>
      </c>
      <c r="F24" s="80">
        <v>28.3</v>
      </c>
      <c r="G24" s="80">
        <v>30.5</v>
      </c>
      <c r="H24" s="80">
        <v>33</v>
      </c>
      <c r="I24" s="14">
        <v>31.6</v>
      </c>
      <c r="J24" s="55">
        <v>36</v>
      </c>
      <c r="K24" s="55">
        <v>35</v>
      </c>
      <c r="L24" s="55">
        <v>43</v>
      </c>
      <c r="M24" s="55">
        <v>50</v>
      </c>
    </row>
    <row r="25" spans="1:13" x14ac:dyDescent="0.35">
      <c r="A25" s="14"/>
      <c r="B25" s="14"/>
      <c r="C25" s="14"/>
      <c r="D25" s="14"/>
      <c r="E25" s="14"/>
      <c r="F25" s="14"/>
      <c r="G25" s="14"/>
      <c r="H25" s="14"/>
      <c r="I25" s="14"/>
      <c r="J25" s="14"/>
      <c r="K25" s="55"/>
      <c r="L25" s="55"/>
      <c r="M25" s="55"/>
    </row>
    <row r="26" spans="1:13" x14ac:dyDescent="0.35">
      <c r="A26" s="18" t="s">
        <v>147</v>
      </c>
      <c r="B26" s="18"/>
      <c r="C26" s="18"/>
      <c r="D26" s="18"/>
      <c r="E26" s="18"/>
      <c r="F26" s="18"/>
      <c r="G26" s="18"/>
      <c r="H26" s="18"/>
      <c r="I26" s="14"/>
      <c r="J26" s="14"/>
      <c r="K26" s="54"/>
      <c r="L26" s="54"/>
      <c r="M26" s="54"/>
    </row>
    <row r="27" spans="1:13" x14ac:dyDescent="0.35">
      <c r="A27" s="14" t="s">
        <v>5</v>
      </c>
      <c r="B27" s="53">
        <v>54119</v>
      </c>
      <c r="C27" s="53">
        <v>57451</v>
      </c>
      <c r="D27" s="53">
        <v>52030</v>
      </c>
      <c r="E27" s="53">
        <v>37615</v>
      </c>
      <c r="F27" s="53">
        <v>36681</v>
      </c>
      <c r="G27" s="53">
        <v>34111</v>
      </c>
      <c r="H27" s="53">
        <v>31005</v>
      </c>
      <c r="I27" s="24">
        <v>22308</v>
      </c>
      <c r="J27" s="24">
        <v>19959</v>
      </c>
      <c r="K27" s="15">
        <v>19069</v>
      </c>
      <c r="L27" s="15">
        <v>15052</v>
      </c>
      <c r="M27" s="15">
        <v>14843</v>
      </c>
    </row>
    <row r="28" spans="1:13" x14ac:dyDescent="0.35">
      <c r="A28" s="14" t="s">
        <v>4</v>
      </c>
      <c r="B28" s="53">
        <v>16851</v>
      </c>
      <c r="C28" s="53">
        <v>19170</v>
      </c>
      <c r="D28" s="53">
        <v>16802</v>
      </c>
      <c r="E28" s="53">
        <v>14252</v>
      </c>
      <c r="F28" s="53">
        <v>13109</v>
      </c>
      <c r="G28" s="53">
        <f>'Reconciliation of non IFRS - Y'!H101</f>
        <v>12349</v>
      </c>
      <c r="H28" s="53">
        <v>11230</v>
      </c>
      <c r="I28" s="24">
        <v>5318</v>
      </c>
      <c r="J28" s="24">
        <v>5291</v>
      </c>
      <c r="K28" s="15">
        <v>9984</v>
      </c>
      <c r="L28" s="15">
        <v>7646</v>
      </c>
      <c r="M28" s="15">
        <v>9105</v>
      </c>
    </row>
    <row r="29" spans="1:13" x14ac:dyDescent="0.35">
      <c r="A29" s="14" t="s">
        <v>149</v>
      </c>
      <c r="B29" s="57">
        <v>2.5</v>
      </c>
      <c r="C29" s="57">
        <v>2.8</v>
      </c>
      <c r="D29" s="57">
        <v>3.8</v>
      </c>
      <c r="E29" s="57">
        <v>3.3</v>
      </c>
      <c r="F29" s="57">
        <v>4.8</v>
      </c>
      <c r="G29" s="53"/>
      <c r="H29" s="53"/>
      <c r="I29" s="24"/>
      <c r="J29" s="24"/>
      <c r="K29" s="15"/>
      <c r="L29" s="15"/>
      <c r="M29" s="15"/>
    </row>
    <row r="30" spans="1:13" x14ac:dyDescent="0.35">
      <c r="A30" s="14" t="s">
        <v>3</v>
      </c>
      <c r="B30" s="53">
        <v>25992</v>
      </c>
      <c r="C30" s="53">
        <v>26415</v>
      </c>
      <c r="D30" s="53">
        <v>22447</v>
      </c>
      <c r="E30" s="53">
        <v>16201</v>
      </c>
      <c r="F30" s="53">
        <v>17363</v>
      </c>
      <c r="G30" s="53">
        <f>'Reconciliation of non IFRS - Y'!H103</f>
        <v>16029</v>
      </c>
      <c r="H30" s="53">
        <v>14514</v>
      </c>
      <c r="I30" s="24">
        <v>13977</v>
      </c>
      <c r="J30" s="24">
        <v>11883</v>
      </c>
      <c r="K30" s="15">
        <v>6459</v>
      </c>
      <c r="L30" s="15">
        <v>5189</v>
      </c>
      <c r="M30" s="15">
        <v>3312</v>
      </c>
    </row>
    <row r="31" spans="1:13" x14ac:dyDescent="0.35">
      <c r="A31" s="14" t="s">
        <v>2</v>
      </c>
      <c r="B31" s="53">
        <v>42843</v>
      </c>
      <c r="C31" s="53">
        <v>45585</v>
      </c>
      <c r="D31" s="53">
        <v>39249</v>
      </c>
      <c r="E31" s="53">
        <f>E28+E30</f>
        <v>30453</v>
      </c>
      <c r="F31" s="53">
        <v>30472</v>
      </c>
      <c r="G31" s="53">
        <v>28378</v>
      </c>
      <c r="H31" s="53">
        <v>25744</v>
      </c>
      <c r="I31" s="24">
        <v>19295</v>
      </c>
      <c r="J31" s="24">
        <v>17174</v>
      </c>
      <c r="K31" s="15">
        <v>16442</v>
      </c>
      <c r="L31" s="15">
        <v>12835</v>
      </c>
      <c r="M31" s="15">
        <v>12417</v>
      </c>
    </row>
    <row r="32" spans="1:13" x14ac:dyDescent="0.35">
      <c r="A32" s="14" t="s">
        <v>1</v>
      </c>
      <c r="B32" s="53">
        <v>38495</v>
      </c>
      <c r="C32" s="53">
        <v>41186</v>
      </c>
      <c r="D32" s="53">
        <v>34841</v>
      </c>
      <c r="E32" s="53">
        <v>22541</v>
      </c>
      <c r="F32" s="53">
        <v>26183</v>
      </c>
      <c r="G32" s="53">
        <v>26265</v>
      </c>
      <c r="H32" s="53">
        <v>24585</v>
      </c>
      <c r="I32" s="24">
        <v>17696</v>
      </c>
      <c r="J32" s="24">
        <v>16341</v>
      </c>
      <c r="K32" s="15">
        <v>15850</v>
      </c>
      <c r="L32" s="15">
        <v>12296</v>
      </c>
      <c r="M32" s="15">
        <v>11941</v>
      </c>
    </row>
    <row r="33" spans="1:13" x14ac:dyDescent="0.35">
      <c r="A33" s="14" t="s">
        <v>70</v>
      </c>
      <c r="B33" s="53">
        <v>11460</v>
      </c>
      <c r="C33" s="53">
        <v>13079</v>
      </c>
      <c r="D33" s="53">
        <v>8894</v>
      </c>
      <c r="E33" s="53">
        <f>'Reconciliation of non IFRS - Y'!F106</f>
        <v>5336.4000000000015</v>
      </c>
      <c r="F33" s="53">
        <f>'Reconciliation of non IFRS - Y'!G106</f>
        <v>7308</v>
      </c>
      <c r="G33" s="53">
        <f>'Reconciliation of non IFRS - Y'!H106</f>
        <v>8062</v>
      </c>
      <c r="H33" s="53">
        <v>7569</v>
      </c>
      <c r="I33" s="24">
        <v>4971</v>
      </c>
      <c r="J33" s="24">
        <v>4434</v>
      </c>
      <c r="K33" s="15">
        <v>3606</v>
      </c>
      <c r="L33" s="15">
        <v>2004</v>
      </c>
      <c r="M33" s="15">
        <v>1637</v>
      </c>
    </row>
    <row r="34" spans="1:13" x14ac:dyDescent="0.35">
      <c r="A34" s="47" t="s">
        <v>139</v>
      </c>
      <c r="B34" s="162">
        <f>'Reconciliation of non IFRS - Y'!C86</f>
        <v>0.3125354095409541</v>
      </c>
      <c r="C34" s="162">
        <f>'Reconciliation of non IFRS - Y'!D86</f>
        <v>0.31937911571025401</v>
      </c>
      <c r="D34" s="162">
        <f>'Reconciliation of non IFRS - Y'!E86</f>
        <v>0.24082543223647521</v>
      </c>
      <c r="E34" s="162">
        <f>'Reconciliation of non IFRS - Y'!F86</f>
        <v>0.21897019806256554</v>
      </c>
      <c r="F34" s="162">
        <f>'Reconciliation of non IFRS - Y'!G86</f>
        <v>0.22149110954980272</v>
      </c>
      <c r="G34" s="162">
        <f>'Reconciliation of non IFRS - Y'!H86</f>
        <v>0.23577213527416002</v>
      </c>
      <c r="H34" s="162">
        <f>'Reconciliation of non IFRS - Y'!I86</f>
        <v>0.23102392480774708</v>
      </c>
      <c r="I34" s="163">
        <f>'Reconciliation of non IFRS - Y'!J86</f>
        <v>0.22525831449790121</v>
      </c>
      <c r="J34" s="55"/>
      <c r="K34" s="55"/>
      <c r="L34" s="55"/>
      <c r="M34" s="55"/>
    </row>
    <row r="35" spans="1:13" x14ac:dyDescent="0.35">
      <c r="A35" s="14" t="s">
        <v>0</v>
      </c>
      <c r="B35" s="53">
        <v>48</v>
      </c>
      <c r="C35" s="53">
        <v>46</v>
      </c>
      <c r="D35" s="53">
        <v>43</v>
      </c>
      <c r="E35" s="53">
        <v>43</v>
      </c>
      <c r="F35" s="53">
        <v>47</v>
      </c>
      <c r="G35" s="53">
        <v>47</v>
      </c>
      <c r="H35" s="53">
        <v>47</v>
      </c>
      <c r="I35" s="14">
        <v>63</v>
      </c>
      <c r="J35" s="14">
        <v>60</v>
      </c>
      <c r="K35" s="38">
        <v>33.9</v>
      </c>
      <c r="L35" s="38">
        <v>34.5</v>
      </c>
      <c r="M35" s="38">
        <v>22.3</v>
      </c>
    </row>
    <row r="36" spans="1:13" x14ac:dyDescent="0.35">
      <c r="A36" s="75" t="s">
        <v>64</v>
      </c>
      <c r="B36" s="76">
        <v>2.7</v>
      </c>
      <c r="C36" s="76">
        <v>3</v>
      </c>
      <c r="D36" s="76">
        <v>2.6</v>
      </c>
      <c r="E36" s="76">
        <v>2</v>
      </c>
      <c r="F36" s="87">
        <f>'Reconciliation of non IFRS - Y'!G130</f>
        <v>2.3969188191881918</v>
      </c>
      <c r="G36" s="76">
        <v>2.8306934606147203</v>
      </c>
      <c r="H36" s="76">
        <v>3.2841739130434782</v>
      </c>
      <c r="I36" s="76">
        <v>1.6727462219906202</v>
      </c>
      <c r="J36" s="76">
        <v>2.358191426893717</v>
      </c>
      <c r="K36" s="76">
        <v>7.4607843137254903</v>
      </c>
      <c r="L36" s="76">
        <v>7.1280918727915195</v>
      </c>
      <c r="M36" s="76">
        <v>7.4534883720930232</v>
      </c>
    </row>
    <row r="38" spans="1:13" x14ac:dyDescent="0.35">
      <c r="A38" s="42" t="s">
        <v>137</v>
      </c>
    </row>
  </sheetData>
  <sheetProtection selectLockedCells="1" selectUnlockedCells="1"/>
  <pageMargins left="0.74791666666666667" right="0.74791666666666667" top="0.98402777777777772" bottom="0.98402777777777772" header="0.51180555555555551" footer="0.51180555555555551"/>
  <pageSetup paperSize="9" scale="78"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M132"/>
  <sheetViews>
    <sheetView zoomScale="110" zoomScaleNormal="110" workbookViewId="0">
      <pane xSplit="2" ySplit="9" topLeftCell="C10" activePane="bottomRight" state="frozen"/>
      <selection activeCell="B22" sqref="B22"/>
      <selection pane="topRight" activeCell="B22" sqref="B22"/>
      <selection pane="bottomLeft" activeCell="B22" sqref="B22"/>
      <selection pane="bottomRight" activeCell="B19" sqref="B19"/>
    </sheetView>
  </sheetViews>
  <sheetFormatPr defaultColWidth="11" defaultRowHeight="15.5" x14ac:dyDescent="0.35"/>
  <cols>
    <col min="1" max="1" width="2.33203125" style="35" customWidth="1"/>
    <col min="2" max="2" width="52.58203125" style="35" customWidth="1"/>
    <col min="3" max="10" width="9.75" style="35" customWidth="1"/>
    <col min="11" max="16384" width="11" style="35"/>
  </cols>
  <sheetData>
    <row r="1" spans="2:13" s="11" customFormat="1" ht="27.25" customHeight="1" x14ac:dyDescent="0.35">
      <c r="B1" s="11" t="s">
        <v>31</v>
      </c>
    </row>
    <row r="2" spans="2:13" s="12" customFormat="1" ht="10.5" x14ac:dyDescent="0.35"/>
    <row r="3" spans="2:13" s="12" customFormat="1" ht="10.5" x14ac:dyDescent="0.35"/>
    <row r="4" spans="2:13" s="12" customFormat="1" ht="10.5" x14ac:dyDescent="0.35"/>
    <row r="5" spans="2:13" s="12" customFormat="1" ht="10.5" x14ac:dyDescent="0.35"/>
    <row r="6" spans="2:13" s="17" customFormat="1" ht="10" x14ac:dyDescent="0.2">
      <c r="B6" s="14"/>
      <c r="C6" s="66"/>
      <c r="D6" s="66"/>
      <c r="E6" s="66"/>
      <c r="F6" s="66"/>
      <c r="G6" s="66"/>
      <c r="H6" s="66"/>
      <c r="I6" s="66"/>
      <c r="J6" s="25"/>
    </row>
    <row r="7" spans="2:13" s="17" customFormat="1" ht="10" x14ac:dyDescent="0.2">
      <c r="B7" s="14"/>
      <c r="C7" s="66"/>
      <c r="D7" s="66"/>
      <c r="E7" s="66"/>
      <c r="F7" s="66"/>
      <c r="G7" s="66"/>
      <c r="H7" s="66"/>
      <c r="I7" s="66"/>
      <c r="J7" s="25"/>
    </row>
    <row r="8" spans="2:13" s="17" customFormat="1" ht="25.5" customHeight="1" x14ac:dyDescent="0.2">
      <c r="B8" s="13" t="s">
        <v>74</v>
      </c>
      <c r="C8" s="66"/>
      <c r="D8" s="66"/>
      <c r="E8" s="66"/>
      <c r="F8" s="66"/>
      <c r="G8" s="66"/>
      <c r="H8" s="66"/>
      <c r="I8" s="66"/>
      <c r="J8" s="25"/>
    </row>
    <row r="9" spans="2:13" s="17" customFormat="1" ht="10.5" x14ac:dyDescent="0.25">
      <c r="B9" s="1" t="s">
        <v>27</v>
      </c>
      <c r="C9" s="2">
        <v>2023</v>
      </c>
      <c r="D9" s="2">
        <v>2022</v>
      </c>
      <c r="E9" s="2">
        <v>2021</v>
      </c>
      <c r="F9" s="2">
        <v>2020</v>
      </c>
      <c r="G9" s="2">
        <v>2019</v>
      </c>
      <c r="H9" s="2">
        <v>2018</v>
      </c>
      <c r="I9" s="2">
        <v>2017</v>
      </c>
      <c r="J9" s="2">
        <v>2016</v>
      </c>
    </row>
    <row r="10" spans="2:13" s="17" customFormat="1" ht="10" x14ac:dyDescent="0.2">
      <c r="B10" s="14" t="s">
        <v>73</v>
      </c>
      <c r="C10" s="66">
        <v>27775</v>
      </c>
      <c r="D10" s="66">
        <v>29764</v>
      </c>
      <c r="E10" s="66">
        <v>21516</v>
      </c>
      <c r="F10" s="66">
        <v>16207</v>
      </c>
      <c r="G10" s="66">
        <v>18503</v>
      </c>
      <c r="H10" s="66">
        <v>18274</v>
      </c>
      <c r="I10" s="66">
        <v>14044</v>
      </c>
      <c r="J10" s="25">
        <v>12388</v>
      </c>
    </row>
    <row r="11" spans="2:13" s="17" customFormat="1" ht="14.25" customHeight="1" x14ac:dyDescent="0.2">
      <c r="B11" s="132" t="s">
        <v>85</v>
      </c>
      <c r="C11" s="133">
        <v>-6.7</v>
      </c>
      <c r="D11" s="133">
        <v>38</v>
      </c>
      <c r="E11" s="133">
        <v>33</v>
      </c>
      <c r="F11" s="133">
        <v>-12</v>
      </c>
      <c r="G11" s="133">
        <v>1</v>
      </c>
      <c r="H11" s="133">
        <v>30</v>
      </c>
      <c r="I11" s="133">
        <v>13</v>
      </c>
      <c r="J11" s="134">
        <v>8</v>
      </c>
    </row>
    <row r="12" spans="2:13" s="17" customFormat="1" ht="10" x14ac:dyDescent="0.2">
      <c r="B12" s="14" t="s">
        <v>82</v>
      </c>
      <c r="C12" s="66">
        <v>-12</v>
      </c>
      <c r="D12" s="66">
        <v>-3</v>
      </c>
      <c r="E12" s="66">
        <v>23</v>
      </c>
      <c r="F12" s="66">
        <v>-10</v>
      </c>
      <c r="G12" s="66">
        <v>-7</v>
      </c>
      <c r="H12" s="66">
        <v>5</v>
      </c>
      <c r="I12" s="66">
        <v>12</v>
      </c>
      <c r="J12" s="25">
        <v>7</v>
      </c>
    </row>
    <row r="13" spans="2:13" s="17" customFormat="1" ht="10" x14ac:dyDescent="0.2">
      <c r="B13" s="14" t="s">
        <v>83</v>
      </c>
      <c r="C13" s="66">
        <v>5</v>
      </c>
      <c r="D13" s="66">
        <v>11</v>
      </c>
      <c r="E13" s="66">
        <v>-3</v>
      </c>
      <c r="F13" s="66">
        <v>-2</v>
      </c>
      <c r="G13" s="66">
        <v>5</v>
      </c>
      <c r="H13" s="66">
        <v>3</v>
      </c>
      <c r="I13" s="66">
        <v>0</v>
      </c>
      <c r="J13" s="25">
        <v>2</v>
      </c>
    </row>
    <row r="14" spans="2:13" s="17" customFormat="1" ht="10" x14ac:dyDescent="0.2">
      <c r="B14" s="14" t="s">
        <v>84</v>
      </c>
      <c r="C14" s="66">
        <v>0</v>
      </c>
      <c r="D14" s="66">
        <v>30</v>
      </c>
      <c r="E14" s="66">
        <v>13</v>
      </c>
      <c r="F14" s="66">
        <v>0</v>
      </c>
      <c r="G14" s="66">
        <v>3</v>
      </c>
      <c r="H14" s="66">
        <v>22</v>
      </c>
      <c r="I14" s="66">
        <v>1</v>
      </c>
      <c r="J14" s="25">
        <v>-1</v>
      </c>
    </row>
    <row r="15" spans="2:13" s="17" customFormat="1" ht="10" x14ac:dyDescent="0.2">
      <c r="B15" s="14"/>
      <c r="C15" s="66"/>
      <c r="D15" s="66"/>
      <c r="E15" s="66"/>
      <c r="F15" s="66"/>
      <c r="G15" s="66"/>
      <c r="H15" s="66"/>
      <c r="I15" s="66"/>
      <c r="J15" s="25"/>
    </row>
    <row r="16" spans="2:13" s="12" customFormat="1" ht="13" x14ac:dyDescent="0.2">
      <c r="B16" s="23" t="s">
        <v>15</v>
      </c>
      <c r="C16" s="14"/>
      <c r="D16" s="14"/>
      <c r="E16" s="14"/>
      <c r="F16" s="14"/>
      <c r="G16" s="14"/>
      <c r="H16" s="14"/>
      <c r="I16" s="14"/>
      <c r="J16" s="14"/>
      <c r="L16" s="17"/>
      <c r="M16" s="17"/>
    </row>
    <row r="17" spans="2:10" s="17" customFormat="1" ht="10.5" x14ac:dyDescent="0.25">
      <c r="B17" s="1" t="s">
        <v>27</v>
      </c>
      <c r="C17" s="2">
        <v>2023</v>
      </c>
      <c r="D17" s="2">
        <f>D9</f>
        <v>2022</v>
      </c>
      <c r="E17" s="2">
        <f>E9</f>
        <v>2021</v>
      </c>
      <c r="F17" s="2">
        <f t="shared" ref="F17:J17" si="0">F9</f>
        <v>2020</v>
      </c>
      <c r="G17" s="2">
        <f t="shared" si="0"/>
        <v>2019</v>
      </c>
      <c r="H17" s="2">
        <f t="shared" si="0"/>
        <v>2018</v>
      </c>
      <c r="I17" s="2">
        <f t="shared" si="0"/>
        <v>2017</v>
      </c>
      <c r="J17" s="2">
        <f t="shared" si="0"/>
        <v>2016</v>
      </c>
    </row>
    <row r="18" spans="2:10" s="17" customFormat="1" ht="10" x14ac:dyDescent="0.2">
      <c r="B18" s="14" t="s">
        <v>13</v>
      </c>
      <c r="C18" s="24">
        <v>2682.4</v>
      </c>
      <c r="D18" s="24">
        <v>2788.6</v>
      </c>
      <c r="E18" s="24">
        <f>E54</f>
        <v>2855.2</v>
      </c>
      <c r="F18" s="24">
        <f t="shared" ref="F18:J18" si="1">F54</f>
        <v>1880</v>
      </c>
      <c r="G18" s="24">
        <f t="shared" si="1"/>
        <v>2338</v>
      </c>
      <c r="H18" s="24">
        <f t="shared" si="1"/>
        <v>2587</v>
      </c>
      <c r="I18" s="24">
        <f t="shared" si="1"/>
        <v>1907</v>
      </c>
      <c r="J18" s="24">
        <f t="shared" si="1"/>
        <v>1573</v>
      </c>
    </row>
    <row r="19" spans="2:10" s="17" customFormat="1" ht="10" x14ac:dyDescent="0.2">
      <c r="B19" s="47" t="s">
        <v>155</v>
      </c>
      <c r="C19" s="24">
        <v>1525</v>
      </c>
      <c r="D19" s="24">
        <v>1476.8</v>
      </c>
      <c r="E19" s="14">
        <v>920</v>
      </c>
      <c r="F19" s="14">
        <v>789</v>
      </c>
      <c r="G19" s="94">
        <v>817</v>
      </c>
      <c r="H19" s="94">
        <v>526</v>
      </c>
      <c r="I19" s="14">
        <v>321</v>
      </c>
      <c r="J19" s="14">
        <v>298</v>
      </c>
    </row>
    <row r="20" spans="2:10" s="17" customFormat="1" ht="10.5" x14ac:dyDescent="0.2">
      <c r="B20" s="18" t="s">
        <v>15</v>
      </c>
      <c r="C20" s="27">
        <f>SUM(C18:C19)</f>
        <v>4207.3999999999996</v>
      </c>
      <c r="D20" s="27">
        <f>SUM(D18:D19)</f>
        <v>4265.3999999999996</v>
      </c>
      <c r="E20" s="27">
        <f>SUM(E18:E19)</f>
        <v>3775.2</v>
      </c>
      <c r="F20" s="27">
        <f t="shared" ref="F20:J20" si="2">SUM(F18:F19)</f>
        <v>2669</v>
      </c>
      <c r="G20" s="27">
        <f>SUM(G18:G19)</f>
        <v>3155</v>
      </c>
      <c r="H20" s="27">
        <f t="shared" si="2"/>
        <v>3113</v>
      </c>
      <c r="I20" s="27">
        <f t="shared" si="2"/>
        <v>2228</v>
      </c>
      <c r="J20" s="27">
        <f t="shared" si="2"/>
        <v>1871</v>
      </c>
    </row>
    <row r="21" spans="2:10" s="20" customFormat="1" ht="10.5" x14ac:dyDescent="0.25">
      <c r="B21" s="18"/>
      <c r="C21" s="18"/>
      <c r="D21" s="18"/>
      <c r="E21" s="18"/>
      <c r="F21" s="18"/>
      <c r="G21" s="18"/>
      <c r="H21" s="18"/>
      <c r="I21" s="18"/>
      <c r="J21" s="18"/>
    </row>
    <row r="22" spans="2:10" s="20" customFormat="1" ht="10.5" x14ac:dyDescent="0.25">
      <c r="B22" s="18" t="s">
        <v>75</v>
      </c>
      <c r="C22" s="69">
        <f>C20/C10</f>
        <v>0.15148154815481546</v>
      </c>
      <c r="D22" s="69">
        <f>D20/D10</f>
        <v>0.14330735116247814</v>
      </c>
      <c r="E22" s="69">
        <f>E20/E10</f>
        <v>0.17546012269938649</v>
      </c>
      <c r="F22" s="69">
        <f>F20/F10</f>
        <v>0.16468192756216449</v>
      </c>
      <c r="G22" s="69">
        <f t="shared" ref="G22:J22" si="3">G20/G10</f>
        <v>0.1705128898016538</v>
      </c>
      <c r="H22" s="69">
        <f t="shared" si="3"/>
        <v>0.17035131881361498</v>
      </c>
      <c r="I22" s="69">
        <f t="shared" si="3"/>
        <v>0.15864426089433209</v>
      </c>
      <c r="J22" s="69">
        <f t="shared" si="3"/>
        <v>0.15103325799160477</v>
      </c>
    </row>
    <row r="23" spans="2:10" s="20" customFormat="1" ht="10.5" x14ac:dyDescent="0.25">
      <c r="B23" s="18"/>
      <c r="C23" s="18"/>
      <c r="D23" s="18"/>
      <c r="E23" s="18"/>
      <c r="F23" s="18"/>
      <c r="G23" s="18"/>
      <c r="H23" s="18"/>
      <c r="I23" s="18"/>
      <c r="J23" s="18"/>
    </row>
    <row r="24" spans="2:10" s="17" customFormat="1" ht="10" x14ac:dyDescent="0.2">
      <c r="B24" s="14"/>
      <c r="C24" s="14"/>
      <c r="D24" s="14"/>
      <c r="E24" s="14"/>
      <c r="F24" s="14"/>
      <c r="G24" s="14"/>
      <c r="H24" s="14"/>
      <c r="I24" s="14"/>
      <c r="J24" s="14"/>
    </row>
    <row r="25" spans="2:10" s="17" customFormat="1" ht="13" x14ac:dyDescent="0.2">
      <c r="B25" s="21" t="s">
        <v>34</v>
      </c>
      <c r="C25" s="21"/>
      <c r="D25" s="21"/>
      <c r="E25" s="21"/>
      <c r="F25" s="21"/>
      <c r="G25" s="21"/>
      <c r="H25" s="21"/>
      <c r="I25" s="21"/>
      <c r="J25" s="21"/>
    </row>
    <row r="26" spans="2:10" s="17" customFormat="1" ht="10.5" x14ac:dyDescent="0.25">
      <c r="B26" s="1" t="s">
        <v>27</v>
      </c>
      <c r="C26" s="2">
        <v>2023</v>
      </c>
      <c r="D26" s="2">
        <f>D9</f>
        <v>2022</v>
      </c>
      <c r="E26" s="2">
        <f>E9</f>
        <v>2021</v>
      </c>
      <c r="F26" s="2">
        <f t="shared" ref="F26:J26" si="4">F9</f>
        <v>2020</v>
      </c>
      <c r="G26" s="2">
        <f t="shared" si="4"/>
        <v>2019</v>
      </c>
      <c r="H26" s="2">
        <f t="shared" si="4"/>
        <v>2018</v>
      </c>
      <c r="I26" s="2">
        <f t="shared" si="4"/>
        <v>2017</v>
      </c>
      <c r="J26" s="2">
        <f t="shared" si="4"/>
        <v>2016</v>
      </c>
    </row>
    <row r="27" spans="2:10" s="17" customFormat="1" ht="10" x14ac:dyDescent="0.2">
      <c r="B27" s="14" t="s">
        <v>15</v>
      </c>
      <c r="C27" s="24">
        <f t="shared" ref="C27:D27" si="5">C20</f>
        <v>4207.3999999999996</v>
      </c>
      <c r="D27" s="24">
        <f t="shared" si="5"/>
        <v>4265.3999999999996</v>
      </c>
      <c r="E27" s="24">
        <f t="shared" ref="E27:J27" si="6">E20</f>
        <v>3775.2</v>
      </c>
      <c r="F27" s="24">
        <f t="shared" si="6"/>
        <v>2669</v>
      </c>
      <c r="G27" s="24">
        <f t="shared" si="6"/>
        <v>3155</v>
      </c>
      <c r="H27" s="94">
        <f t="shared" si="6"/>
        <v>3113</v>
      </c>
      <c r="I27" s="14">
        <f t="shared" si="6"/>
        <v>2228</v>
      </c>
      <c r="J27" s="14">
        <f t="shared" si="6"/>
        <v>1871</v>
      </c>
    </row>
    <row r="28" spans="2:10" s="17" customFormat="1" ht="10" x14ac:dyDescent="0.2">
      <c r="B28" s="71" t="s">
        <v>32</v>
      </c>
      <c r="C28" s="95">
        <v>167</v>
      </c>
      <c r="D28" s="95">
        <v>532</v>
      </c>
      <c r="E28" s="95">
        <f>E55</f>
        <v>123.3</v>
      </c>
      <c r="F28" s="95">
        <f t="shared" ref="F28:J28" si="7">F55</f>
        <v>59</v>
      </c>
      <c r="G28" s="95">
        <f t="shared" si="7"/>
        <v>97</v>
      </c>
      <c r="H28" s="95">
        <f t="shared" si="7"/>
        <v>92</v>
      </c>
      <c r="I28" s="95">
        <f t="shared" si="7"/>
        <v>-47</v>
      </c>
      <c r="J28" s="95">
        <f t="shared" si="7"/>
        <v>48</v>
      </c>
    </row>
    <row r="29" spans="2:10" s="17" customFormat="1" ht="10.5" x14ac:dyDescent="0.2">
      <c r="B29" s="18" t="s">
        <v>14</v>
      </c>
      <c r="C29" s="27">
        <f>SUM(C27:C28)</f>
        <v>4374.3999999999996</v>
      </c>
      <c r="D29" s="27">
        <f t="shared" ref="D29" si="8">SUM(D27:D28)</f>
        <v>4797.3999999999996</v>
      </c>
      <c r="E29" s="27">
        <f t="shared" ref="E29:J29" si="9">SUM(E27:E28)</f>
        <v>3898.5</v>
      </c>
      <c r="F29" s="27">
        <f t="shared" si="9"/>
        <v>2728</v>
      </c>
      <c r="G29" s="27">
        <f t="shared" si="9"/>
        <v>3252</v>
      </c>
      <c r="H29" s="27">
        <f t="shared" si="9"/>
        <v>3205</v>
      </c>
      <c r="I29" s="27">
        <f t="shared" si="9"/>
        <v>2181</v>
      </c>
      <c r="J29" s="27">
        <f t="shared" si="9"/>
        <v>1919</v>
      </c>
    </row>
    <row r="30" spans="2:10" s="17" customFormat="1" ht="10" x14ac:dyDescent="0.2">
      <c r="B30" s="14"/>
      <c r="C30" s="14"/>
      <c r="D30" s="14"/>
      <c r="E30" s="14"/>
      <c r="F30" s="14"/>
      <c r="G30" s="14"/>
      <c r="H30" s="14"/>
      <c r="I30" s="14"/>
      <c r="J30" s="14"/>
    </row>
    <row r="31" spans="2:10" x14ac:dyDescent="0.35">
      <c r="B31" s="18" t="s">
        <v>116</v>
      </c>
      <c r="C31" s="69">
        <f>C29/C10</f>
        <v>0.15749414941494147</v>
      </c>
      <c r="D31" s="69">
        <f>D29/D10</f>
        <v>0.16118129283698426</v>
      </c>
      <c r="E31" s="69">
        <f>E29/E10</f>
        <v>0.18119074177356387</v>
      </c>
      <c r="F31" s="69">
        <f t="shared" ref="F31:J31" si="10">F29/F10</f>
        <v>0.16832232985746901</v>
      </c>
      <c r="G31" s="69">
        <f t="shared" si="10"/>
        <v>0.17575528292709292</v>
      </c>
      <c r="H31" s="69">
        <f t="shared" si="10"/>
        <v>0.17538579402429683</v>
      </c>
      <c r="I31" s="69">
        <f t="shared" si="10"/>
        <v>0.15529763600113927</v>
      </c>
      <c r="J31" s="69">
        <f t="shared" si="10"/>
        <v>0.15490797546012269</v>
      </c>
    </row>
    <row r="32" spans="2:10" s="12" customFormat="1" ht="10.5" x14ac:dyDescent="0.35">
      <c r="B32" s="14"/>
      <c r="C32" s="14"/>
      <c r="D32" s="14"/>
      <c r="E32" s="14"/>
      <c r="F32" s="14"/>
      <c r="G32" s="14"/>
      <c r="H32" s="14"/>
      <c r="I32" s="14"/>
      <c r="J32" s="14"/>
    </row>
    <row r="33" spans="2:10" s="12" customFormat="1" ht="10.5" x14ac:dyDescent="0.35">
      <c r="B33" s="14"/>
      <c r="C33" s="14"/>
      <c r="D33" s="14"/>
      <c r="E33" s="14"/>
      <c r="F33" s="14"/>
      <c r="G33" s="14"/>
      <c r="H33" s="14"/>
      <c r="I33" s="14"/>
      <c r="J33" s="14"/>
    </row>
    <row r="34" spans="2:10" s="12" customFormat="1" ht="13" x14ac:dyDescent="0.35">
      <c r="B34" s="23" t="s">
        <v>106</v>
      </c>
      <c r="C34" s="14"/>
      <c r="D34" s="14"/>
      <c r="E34" s="14"/>
      <c r="F34" s="14"/>
      <c r="G34" s="14"/>
      <c r="H34" s="14"/>
      <c r="I34" s="14"/>
      <c r="J34" s="14"/>
    </row>
    <row r="35" spans="2:10" s="17" customFormat="1" ht="10.5" x14ac:dyDescent="0.25">
      <c r="B35" s="1" t="s">
        <v>27</v>
      </c>
      <c r="C35" s="2">
        <v>2023</v>
      </c>
      <c r="D35" s="2">
        <f>D9</f>
        <v>2022</v>
      </c>
      <c r="E35" s="2">
        <f>E9</f>
        <v>2021</v>
      </c>
      <c r="F35" s="2">
        <f t="shared" ref="F35:J35" si="11">F9</f>
        <v>2020</v>
      </c>
      <c r="G35" s="2">
        <f t="shared" si="11"/>
        <v>2019</v>
      </c>
      <c r="H35" s="2">
        <f t="shared" si="11"/>
        <v>2018</v>
      </c>
      <c r="I35" s="2">
        <f t="shared" si="11"/>
        <v>2017</v>
      </c>
      <c r="J35" s="2">
        <f t="shared" si="11"/>
        <v>2016</v>
      </c>
    </row>
    <row r="36" spans="2:10" s="17" customFormat="1" ht="10" x14ac:dyDescent="0.2">
      <c r="B36" s="14" t="s">
        <v>13</v>
      </c>
      <c r="C36" s="24">
        <f>C18</f>
        <v>2682.4</v>
      </c>
      <c r="D36" s="24">
        <f>D18</f>
        <v>2788.6</v>
      </c>
      <c r="E36" s="24">
        <f t="shared" ref="E36:J36" si="12">E54</f>
        <v>2855.2</v>
      </c>
      <c r="F36" s="24">
        <f t="shared" si="12"/>
        <v>1880</v>
      </c>
      <c r="G36" s="24">
        <f t="shared" si="12"/>
        <v>2338</v>
      </c>
      <c r="H36" s="24">
        <f t="shared" si="12"/>
        <v>2587</v>
      </c>
      <c r="I36" s="24">
        <f t="shared" si="12"/>
        <v>1907</v>
      </c>
      <c r="J36" s="24">
        <f t="shared" si="12"/>
        <v>1573</v>
      </c>
    </row>
    <row r="37" spans="2:10" s="17" customFormat="1" ht="10" x14ac:dyDescent="0.2">
      <c r="B37" s="47" t="s">
        <v>156</v>
      </c>
      <c r="C37" s="94">
        <v>613.20000000000005</v>
      </c>
      <c r="D37" s="94">
        <v>610.70000000000005</v>
      </c>
      <c r="E37" s="94">
        <v>369.4</v>
      </c>
      <c r="F37" s="14">
        <v>296</v>
      </c>
      <c r="G37" s="94">
        <v>303</v>
      </c>
      <c r="H37" s="94">
        <v>219</v>
      </c>
      <c r="I37" s="14">
        <v>76</v>
      </c>
      <c r="J37" s="14">
        <v>69</v>
      </c>
    </row>
    <row r="38" spans="2:10" s="17" customFormat="1" ht="10.5" x14ac:dyDescent="0.2">
      <c r="B38" s="18" t="s">
        <v>107</v>
      </c>
      <c r="C38" s="27">
        <f t="shared" ref="C38:G38" si="13">SUM(C36:C37)</f>
        <v>3295.6000000000004</v>
      </c>
      <c r="D38" s="27">
        <f t="shared" si="13"/>
        <v>3399.3</v>
      </c>
      <c r="E38" s="27">
        <f t="shared" si="13"/>
        <v>3224.6</v>
      </c>
      <c r="F38" s="27">
        <f t="shared" si="13"/>
        <v>2176</v>
      </c>
      <c r="G38" s="27">
        <f t="shared" si="13"/>
        <v>2641</v>
      </c>
      <c r="H38" s="27">
        <f>SUM(H36:H37)-1</f>
        <v>2805</v>
      </c>
      <c r="I38" s="27">
        <f>SUM(I36:I37)</f>
        <v>1983</v>
      </c>
      <c r="J38" s="27">
        <f>SUM(J36:J37)</f>
        <v>1642</v>
      </c>
    </row>
    <row r="39" spans="2:10" s="111" customFormat="1" ht="10.5" x14ac:dyDescent="0.25">
      <c r="B39" s="110"/>
      <c r="C39" s="110"/>
      <c r="D39" s="110"/>
      <c r="E39" s="110"/>
      <c r="F39" s="110"/>
      <c r="G39" s="110"/>
      <c r="H39" s="110"/>
      <c r="I39" s="110"/>
      <c r="J39" s="110"/>
    </row>
    <row r="40" spans="2:10" s="111" customFormat="1" ht="10.5" x14ac:dyDescent="0.25">
      <c r="B40" s="110" t="s">
        <v>113</v>
      </c>
      <c r="C40" s="113">
        <f>C38/C10</f>
        <v>0.11865346534653466</v>
      </c>
      <c r="D40" s="113">
        <f>D38/D10</f>
        <v>0.11420843972584331</v>
      </c>
      <c r="E40" s="113">
        <f>E38/E10</f>
        <v>0.14986986428704219</v>
      </c>
      <c r="F40" s="113">
        <f t="shared" ref="F40:J40" si="14">F38/F10</f>
        <v>0.13426297278953539</v>
      </c>
      <c r="G40" s="113">
        <f t="shared" si="14"/>
        <v>0.14273361076582175</v>
      </c>
      <c r="H40" s="113">
        <f t="shared" si="14"/>
        <v>0.15349677136915837</v>
      </c>
      <c r="I40" s="113">
        <f t="shared" si="14"/>
        <v>0.14119908857875249</v>
      </c>
      <c r="J40" s="113">
        <f t="shared" si="14"/>
        <v>0.13254762673555054</v>
      </c>
    </row>
    <row r="41" spans="2:10" s="50" customFormat="1" ht="10.5" x14ac:dyDescent="0.25">
      <c r="B41" s="107"/>
      <c r="C41" s="114"/>
      <c r="D41" s="114"/>
      <c r="E41" s="114"/>
      <c r="F41" s="114"/>
      <c r="G41" s="114"/>
      <c r="H41" s="114"/>
      <c r="I41" s="114"/>
      <c r="J41" s="114"/>
    </row>
    <row r="42" spans="2:10" s="108" customFormat="1" ht="10.5" x14ac:dyDescent="0.35">
      <c r="B42" s="107"/>
      <c r="C42" s="107"/>
      <c r="D42" s="107"/>
      <c r="E42" s="107"/>
      <c r="F42" s="107"/>
      <c r="G42" s="107"/>
      <c r="H42" s="107"/>
      <c r="I42" s="107"/>
      <c r="J42" s="107"/>
    </row>
    <row r="43" spans="2:10" s="49" customFormat="1" ht="13" x14ac:dyDescent="0.2">
      <c r="B43" s="115" t="s">
        <v>112</v>
      </c>
      <c r="C43" s="115"/>
      <c r="D43" s="115"/>
      <c r="E43" s="115"/>
      <c r="F43" s="115"/>
      <c r="G43" s="115"/>
      <c r="H43" s="115"/>
      <c r="I43" s="115"/>
      <c r="J43" s="115"/>
    </row>
    <row r="44" spans="2:10" s="49" customFormat="1" ht="10.5" x14ac:dyDescent="0.25">
      <c r="B44" s="1" t="s">
        <v>27</v>
      </c>
      <c r="C44" s="2">
        <v>2023</v>
      </c>
      <c r="D44" s="2">
        <f>D9</f>
        <v>2022</v>
      </c>
      <c r="E44" s="2">
        <f>E9</f>
        <v>2021</v>
      </c>
      <c r="F44" s="2">
        <f t="shared" ref="F44:J44" si="15">F9</f>
        <v>2020</v>
      </c>
      <c r="G44" s="2">
        <f t="shared" si="15"/>
        <v>2019</v>
      </c>
      <c r="H44" s="2">
        <f t="shared" si="15"/>
        <v>2018</v>
      </c>
      <c r="I44" s="2">
        <f t="shared" si="15"/>
        <v>2017</v>
      </c>
      <c r="J44" s="2">
        <f t="shared" si="15"/>
        <v>2016</v>
      </c>
    </row>
    <row r="45" spans="2:10" s="49" customFormat="1" ht="10" x14ac:dyDescent="0.2">
      <c r="B45" s="116" t="s">
        <v>107</v>
      </c>
      <c r="C45" s="118">
        <f t="shared" ref="C45:D45" si="16">C38</f>
        <v>3295.6000000000004</v>
      </c>
      <c r="D45" s="118">
        <f t="shared" si="16"/>
        <v>3399.3</v>
      </c>
      <c r="E45" s="118">
        <f t="shared" ref="E45:J45" si="17">E38</f>
        <v>3224.6</v>
      </c>
      <c r="F45" s="118">
        <f t="shared" si="17"/>
        <v>2176</v>
      </c>
      <c r="G45" s="118">
        <f t="shared" si="17"/>
        <v>2641</v>
      </c>
      <c r="H45" s="118">
        <f t="shared" si="17"/>
        <v>2805</v>
      </c>
      <c r="I45" s="118">
        <f t="shared" si="17"/>
        <v>1983</v>
      </c>
      <c r="J45" s="118">
        <f t="shared" si="17"/>
        <v>1642</v>
      </c>
    </row>
    <row r="46" spans="2:10" s="120" customFormat="1" ht="10" x14ac:dyDescent="0.2">
      <c r="B46" s="125" t="s">
        <v>32</v>
      </c>
      <c r="C46" s="121">
        <f>C28</f>
        <v>167</v>
      </c>
      <c r="D46" s="121">
        <v>532</v>
      </c>
      <c r="E46" s="121">
        <f t="shared" ref="E46:J46" si="18">E55</f>
        <v>123.3</v>
      </c>
      <c r="F46" s="121">
        <f t="shared" si="18"/>
        <v>59</v>
      </c>
      <c r="G46" s="121">
        <f t="shared" si="18"/>
        <v>97</v>
      </c>
      <c r="H46" s="121">
        <f t="shared" si="18"/>
        <v>92</v>
      </c>
      <c r="I46" s="121">
        <f t="shared" si="18"/>
        <v>-47</v>
      </c>
      <c r="J46" s="121">
        <f t="shared" si="18"/>
        <v>48</v>
      </c>
    </row>
    <row r="47" spans="2:10" s="49" customFormat="1" ht="10.5" x14ac:dyDescent="0.2">
      <c r="B47" s="107" t="s">
        <v>114</v>
      </c>
      <c r="C47" s="122">
        <f>SUM(C45:C46)</f>
        <v>3462.6000000000004</v>
      </c>
      <c r="D47" s="122">
        <f t="shared" ref="D47" si="19">SUM(D45:D46)</f>
        <v>3931.3</v>
      </c>
      <c r="E47" s="122">
        <f t="shared" ref="E47:J47" si="20">SUM(E45:E46)</f>
        <v>3347.9</v>
      </c>
      <c r="F47" s="122">
        <f>SUM(F45:F46)</f>
        <v>2235</v>
      </c>
      <c r="G47" s="122">
        <f>SUM(G45:G46)</f>
        <v>2738</v>
      </c>
      <c r="H47" s="122">
        <f t="shared" si="20"/>
        <v>2897</v>
      </c>
      <c r="I47" s="122">
        <f t="shared" si="20"/>
        <v>1936</v>
      </c>
      <c r="J47" s="122">
        <f t="shared" si="20"/>
        <v>1690</v>
      </c>
    </row>
    <row r="48" spans="2:10" s="108" customFormat="1" ht="10.5" x14ac:dyDescent="0.35">
      <c r="B48" s="107"/>
      <c r="C48" s="107"/>
      <c r="D48" s="107"/>
      <c r="E48" s="107"/>
      <c r="F48" s="107"/>
      <c r="G48" s="124"/>
      <c r="H48" s="107"/>
      <c r="I48" s="107"/>
      <c r="J48" s="107"/>
    </row>
    <row r="49" spans="2:10" s="111" customFormat="1" ht="10.5" x14ac:dyDescent="0.25">
      <c r="B49" s="110" t="s">
        <v>115</v>
      </c>
      <c r="C49" s="113">
        <f>C47/C10</f>
        <v>0.12466606660666069</v>
      </c>
      <c r="D49" s="113">
        <f>D47/D10</f>
        <v>0.13208238140034942</v>
      </c>
      <c r="E49" s="113">
        <f>E47/E10</f>
        <v>0.15560048336121957</v>
      </c>
      <c r="F49" s="113">
        <f t="shared" ref="F49:J49" si="21">F47/F10</f>
        <v>0.13790337508483988</v>
      </c>
      <c r="G49" s="113">
        <f t="shared" si="21"/>
        <v>0.14797600389126087</v>
      </c>
      <c r="H49" s="113">
        <f t="shared" si="21"/>
        <v>0.15853124657984022</v>
      </c>
      <c r="I49" s="113">
        <f t="shared" si="21"/>
        <v>0.13785246368555967</v>
      </c>
      <c r="J49" s="113">
        <f t="shared" si="21"/>
        <v>0.13642234420406846</v>
      </c>
    </row>
    <row r="50" spans="2:10" s="108" customFormat="1" ht="10.5" x14ac:dyDescent="0.35">
      <c r="B50" s="124"/>
      <c r="C50" s="107"/>
      <c r="D50" s="107"/>
      <c r="E50" s="107"/>
      <c r="F50" s="124"/>
      <c r="G50" s="107"/>
      <c r="H50" s="107"/>
      <c r="I50" s="107"/>
      <c r="J50" s="107"/>
    </row>
    <row r="51" spans="2:10" s="17" customFormat="1" ht="10.5" x14ac:dyDescent="0.2">
      <c r="B51" s="18"/>
      <c r="C51" s="27"/>
      <c r="D51" s="27"/>
      <c r="E51" s="27"/>
      <c r="F51" s="27"/>
      <c r="G51" s="27"/>
      <c r="H51" s="27"/>
      <c r="I51" s="27"/>
      <c r="J51" s="27"/>
    </row>
    <row r="52" spans="2:10" s="12" customFormat="1" ht="13" x14ac:dyDescent="0.35">
      <c r="B52" s="13" t="s">
        <v>52</v>
      </c>
      <c r="C52" s="13"/>
      <c r="D52" s="13"/>
      <c r="E52" s="13"/>
      <c r="F52" s="13"/>
      <c r="G52" s="13"/>
      <c r="H52" s="13"/>
      <c r="I52" s="13"/>
      <c r="J52" s="13"/>
    </row>
    <row r="53" spans="2:10" s="12" customFormat="1" ht="10.5" x14ac:dyDescent="0.25">
      <c r="B53" s="1" t="s">
        <v>27</v>
      </c>
      <c r="C53" s="2">
        <v>2023</v>
      </c>
      <c r="D53" s="2">
        <f>D9</f>
        <v>2022</v>
      </c>
      <c r="E53" s="2">
        <f>E9</f>
        <v>2021</v>
      </c>
      <c r="F53" s="2">
        <f t="shared" ref="F53:J53" si="22">F9</f>
        <v>2020</v>
      </c>
      <c r="G53" s="2">
        <f t="shared" si="22"/>
        <v>2019</v>
      </c>
      <c r="H53" s="2">
        <f t="shared" si="22"/>
        <v>2018</v>
      </c>
      <c r="I53" s="2">
        <f t="shared" si="22"/>
        <v>2017</v>
      </c>
      <c r="J53" s="2">
        <f t="shared" si="22"/>
        <v>2016</v>
      </c>
    </row>
    <row r="54" spans="2:10" s="12" customFormat="1" ht="10.5" x14ac:dyDescent="0.35">
      <c r="B54" s="14" t="s">
        <v>13</v>
      </c>
      <c r="C54" s="24">
        <f>C36</f>
        <v>2682.4</v>
      </c>
      <c r="D54" s="24">
        <f>D18</f>
        <v>2788.6</v>
      </c>
      <c r="E54" s="24">
        <v>2855.2</v>
      </c>
      <c r="F54" s="24">
        <v>1880</v>
      </c>
      <c r="G54" s="24">
        <v>2338</v>
      </c>
      <c r="H54" s="24">
        <v>2587</v>
      </c>
      <c r="I54" s="24">
        <v>1907</v>
      </c>
      <c r="J54" s="24">
        <v>1573</v>
      </c>
    </row>
    <row r="55" spans="2:10" s="17" customFormat="1" ht="10" x14ac:dyDescent="0.2">
      <c r="B55" s="14" t="s">
        <v>32</v>
      </c>
      <c r="C55" s="24">
        <f>C46</f>
        <v>167</v>
      </c>
      <c r="D55" s="24">
        <v>532</v>
      </c>
      <c r="E55" s="24">
        <v>123.3</v>
      </c>
      <c r="F55" s="24">
        <v>59</v>
      </c>
      <c r="G55" s="24">
        <v>97</v>
      </c>
      <c r="H55" s="24">
        <v>92</v>
      </c>
      <c r="I55" s="24">
        <v>-47</v>
      </c>
      <c r="J55" s="24">
        <v>48</v>
      </c>
    </row>
    <row r="56" spans="2:10" s="19" customFormat="1" ht="11.25" customHeight="1" x14ac:dyDescent="0.35">
      <c r="B56" s="18" t="s">
        <v>52</v>
      </c>
      <c r="C56" s="27">
        <f>SUM(C54:C55)+1</f>
        <v>2850.4</v>
      </c>
      <c r="D56" s="27">
        <f>SUM(D54:D55)</f>
        <v>3320.6</v>
      </c>
      <c r="E56" s="27">
        <f>SUM(E54:E55)</f>
        <v>2978.5</v>
      </c>
      <c r="F56" s="27">
        <f>SUM(F54:F55)</f>
        <v>1939</v>
      </c>
      <c r="G56" s="27">
        <f>SUM(G54:G55)-1</f>
        <v>2434</v>
      </c>
      <c r="H56" s="27">
        <f t="shared" ref="H56:J56" si="23">SUM(H54:H55)</f>
        <v>2679</v>
      </c>
      <c r="I56" s="27">
        <f t="shared" si="23"/>
        <v>1860</v>
      </c>
      <c r="J56" s="27">
        <f t="shared" si="23"/>
        <v>1621</v>
      </c>
    </row>
    <row r="57" spans="2:10" s="19" customFormat="1" ht="10.5" x14ac:dyDescent="0.35">
      <c r="B57" s="18"/>
      <c r="C57" s="96"/>
      <c r="D57" s="96"/>
      <c r="E57" s="96"/>
      <c r="F57" s="96"/>
      <c r="G57" s="96"/>
      <c r="H57" s="96"/>
      <c r="I57" s="18"/>
      <c r="J57" s="18"/>
    </row>
    <row r="58" spans="2:10" s="19" customFormat="1" ht="10.5" x14ac:dyDescent="0.35">
      <c r="B58" s="18" t="s">
        <v>117</v>
      </c>
      <c r="C58" s="69">
        <f>C56/C10</f>
        <v>0.10262466246624663</v>
      </c>
      <c r="D58" s="69">
        <f>D56/D10</f>
        <v>0.11156430587286655</v>
      </c>
      <c r="E58" s="69">
        <f>E56/E10</f>
        <v>0.13843186465885851</v>
      </c>
      <c r="F58" s="69">
        <f t="shared" ref="F58:J58" si="24">F56/F10</f>
        <v>0.11963966187449868</v>
      </c>
      <c r="G58" s="69">
        <f t="shared" si="24"/>
        <v>0.13154623574555477</v>
      </c>
      <c r="H58" s="69">
        <f t="shared" si="24"/>
        <v>0.14660172923278975</v>
      </c>
      <c r="I58" s="69">
        <f t="shared" si="24"/>
        <v>0.13244090002848191</v>
      </c>
      <c r="J58" s="69">
        <f t="shared" si="24"/>
        <v>0.13085243784307393</v>
      </c>
    </row>
    <row r="59" spans="2:10" s="17" customFormat="1" ht="10" x14ac:dyDescent="0.2">
      <c r="B59" s="14"/>
      <c r="C59" s="66"/>
      <c r="D59" s="66"/>
      <c r="E59" s="66"/>
      <c r="F59" s="66"/>
      <c r="G59" s="66"/>
      <c r="H59" s="66"/>
      <c r="I59" s="66"/>
      <c r="J59" s="25"/>
    </row>
    <row r="60" spans="2:10" s="17" customFormat="1" ht="10" x14ac:dyDescent="0.2">
      <c r="B60" s="14"/>
      <c r="C60" s="66"/>
      <c r="D60" s="66"/>
      <c r="E60" s="66"/>
      <c r="F60" s="66"/>
      <c r="G60" s="66"/>
      <c r="H60" s="66"/>
      <c r="I60" s="66"/>
      <c r="J60" s="25"/>
    </row>
    <row r="61" spans="2:10" s="17" customFormat="1" ht="10" x14ac:dyDescent="0.2">
      <c r="B61" s="14"/>
      <c r="C61" s="66"/>
      <c r="D61" s="66"/>
      <c r="E61" s="66"/>
      <c r="F61" s="66"/>
      <c r="G61" s="66"/>
      <c r="H61" s="66"/>
      <c r="I61" s="66"/>
      <c r="J61" s="25"/>
    </row>
    <row r="62" spans="2:10" s="17" customFormat="1" ht="13" x14ac:dyDescent="0.2">
      <c r="B62" s="13" t="s">
        <v>122</v>
      </c>
      <c r="C62" s="66"/>
      <c r="D62" s="66"/>
      <c r="E62" s="66"/>
      <c r="F62" s="66"/>
      <c r="G62" s="66"/>
      <c r="H62" s="66"/>
      <c r="I62" s="66"/>
      <c r="J62" s="25"/>
    </row>
    <row r="63" spans="2:10" s="17" customFormat="1" ht="10.5" x14ac:dyDescent="0.25">
      <c r="B63" s="1" t="s">
        <v>27</v>
      </c>
      <c r="C63" s="2">
        <v>2023</v>
      </c>
      <c r="D63" s="2">
        <f>D9</f>
        <v>2022</v>
      </c>
      <c r="E63" s="2">
        <f>E9</f>
        <v>2021</v>
      </c>
      <c r="F63" s="2">
        <f t="shared" ref="F63:G63" si="25">F9</f>
        <v>2020</v>
      </c>
      <c r="G63" s="2">
        <f t="shared" si="25"/>
        <v>2019</v>
      </c>
      <c r="H63" s="66"/>
      <c r="I63" s="66"/>
      <c r="J63" s="25"/>
    </row>
    <row r="64" spans="2:10" s="20" customFormat="1" ht="12.65" customHeight="1" x14ac:dyDescent="0.25">
      <c r="B64" s="18" t="s">
        <v>123</v>
      </c>
      <c r="C64" s="140">
        <v>1883</v>
      </c>
      <c r="D64" s="140">
        <v>2438</v>
      </c>
      <c r="E64" s="140">
        <v>2357</v>
      </c>
      <c r="F64" s="140">
        <v>1348</v>
      </c>
      <c r="G64" s="140">
        <v>1830</v>
      </c>
      <c r="H64" s="140"/>
      <c r="I64" s="140"/>
      <c r="J64" s="65"/>
    </row>
    <row r="65" spans="2:10" s="17" customFormat="1" ht="24.75" customHeight="1" x14ac:dyDescent="0.2">
      <c r="B65" s="45" t="s">
        <v>157</v>
      </c>
      <c r="C65" s="66">
        <f>C37</f>
        <v>613.20000000000005</v>
      </c>
      <c r="D65" s="66">
        <v>611</v>
      </c>
      <c r="E65" s="66">
        <f>E37</f>
        <v>369.4</v>
      </c>
      <c r="F65" s="66">
        <f t="shared" ref="F65:G65" si="26">F37</f>
        <v>296</v>
      </c>
      <c r="G65" s="66">
        <f t="shared" si="26"/>
        <v>303</v>
      </c>
      <c r="H65" s="66"/>
      <c r="I65" s="66"/>
      <c r="J65" s="25"/>
    </row>
    <row r="66" spans="2:10" s="17" customFormat="1" ht="10" x14ac:dyDescent="0.2">
      <c r="B66" s="6" t="s">
        <v>126</v>
      </c>
      <c r="C66" s="66">
        <f>C46</f>
        <v>167</v>
      </c>
      <c r="D66" s="66">
        <v>532</v>
      </c>
      <c r="E66" s="66">
        <f>E28</f>
        <v>123.3</v>
      </c>
      <c r="F66" s="66">
        <f t="shared" ref="F66:G66" si="27">F28</f>
        <v>59</v>
      </c>
      <c r="G66" s="66">
        <f t="shared" si="27"/>
        <v>97</v>
      </c>
      <c r="H66" s="66"/>
      <c r="I66" s="66"/>
      <c r="J66" s="25"/>
    </row>
    <row r="67" spans="2:10" s="17" customFormat="1" ht="10.5" x14ac:dyDescent="0.2">
      <c r="B67" s="5" t="s">
        <v>124</v>
      </c>
      <c r="C67" s="139">
        <f>SUM(C64:C66)</f>
        <v>2663.2</v>
      </c>
      <c r="D67" s="139">
        <f>SUM(D64:D66)</f>
        <v>3581</v>
      </c>
      <c r="E67" s="139">
        <f>SUM(E64:E66)-1</f>
        <v>2848.7000000000003</v>
      </c>
      <c r="F67" s="139">
        <f t="shared" ref="F67:G67" si="28">SUM(F64:F66)</f>
        <v>1703</v>
      </c>
      <c r="G67" s="139">
        <f t="shared" si="28"/>
        <v>2230</v>
      </c>
      <c r="H67" s="66"/>
      <c r="I67" s="66"/>
      <c r="J67" s="25"/>
    </row>
    <row r="68" spans="2:10" s="17" customFormat="1" ht="10" x14ac:dyDescent="0.2">
      <c r="B68" s="6"/>
      <c r="C68" s="66"/>
      <c r="D68" s="66"/>
      <c r="E68" s="66"/>
      <c r="F68" s="66"/>
      <c r="G68" s="66"/>
      <c r="H68" s="66"/>
      <c r="I68" s="66"/>
      <c r="J68" s="25"/>
    </row>
    <row r="69" spans="2:10" s="17" customFormat="1" ht="10.5" x14ac:dyDescent="0.2">
      <c r="B69" s="5" t="s">
        <v>120</v>
      </c>
      <c r="C69" s="66">
        <v>-551</v>
      </c>
      <c r="D69" s="66">
        <v>-654</v>
      </c>
      <c r="E69" s="66">
        <v>-630</v>
      </c>
      <c r="F69" s="66">
        <v>-897</v>
      </c>
      <c r="G69" s="66">
        <v>-505</v>
      </c>
      <c r="H69" s="66"/>
      <c r="I69" s="66"/>
      <c r="J69" s="25"/>
    </row>
    <row r="70" spans="2:10" s="17" customFormat="1" ht="17.149999999999999" customHeight="1" x14ac:dyDescent="0.2">
      <c r="B70" s="138" t="s">
        <v>121</v>
      </c>
      <c r="C70" s="66">
        <v>-218</v>
      </c>
      <c r="D70" s="66">
        <v>-270</v>
      </c>
      <c r="E70" s="66">
        <v>-129</v>
      </c>
      <c r="F70" s="66">
        <v>-96</v>
      </c>
      <c r="G70" s="66">
        <v>-116</v>
      </c>
      <c r="H70" s="66"/>
      <c r="I70" s="66"/>
      <c r="J70" s="25"/>
    </row>
    <row r="71" spans="2:10" s="17" customFormat="1" ht="10.5" x14ac:dyDescent="0.2">
      <c r="B71" s="78" t="s">
        <v>125</v>
      </c>
      <c r="C71" s="140">
        <f>SUM(C67:C70)+1</f>
        <v>1895.1999999999998</v>
      </c>
      <c r="D71" s="140">
        <f>SUM(D67:D70)+1</f>
        <v>2658</v>
      </c>
      <c r="E71" s="140">
        <f>SUM(E67:E70)</f>
        <v>2089.7000000000003</v>
      </c>
      <c r="F71" s="140">
        <f>SUM(F67:F70)</f>
        <v>710</v>
      </c>
      <c r="G71" s="140">
        <f>SUM(G67:G70)</f>
        <v>1609</v>
      </c>
      <c r="H71" s="66"/>
      <c r="I71" s="66"/>
      <c r="J71" s="25"/>
    </row>
    <row r="72" spans="2:10" s="17" customFormat="1" ht="10" x14ac:dyDescent="0.2">
      <c r="B72" s="14"/>
      <c r="C72" s="66"/>
      <c r="D72" s="66"/>
      <c r="E72" s="66"/>
      <c r="F72" s="66"/>
      <c r="G72" s="66"/>
      <c r="H72" s="66"/>
      <c r="I72" s="66"/>
      <c r="J72" s="25"/>
    </row>
    <row r="73" spans="2:10" s="17" customFormat="1" ht="10" x14ac:dyDescent="0.2">
      <c r="B73" s="14"/>
      <c r="C73" s="66"/>
      <c r="D73" s="66"/>
      <c r="E73" s="66"/>
      <c r="F73" s="66"/>
      <c r="G73" s="66"/>
      <c r="H73" s="66"/>
      <c r="I73" s="66"/>
      <c r="J73" s="25"/>
    </row>
    <row r="74" spans="2:10" s="17" customFormat="1" ht="13" x14ac:dyDescent="0.2">
      <c r="B74" s="23" t="s">
        <v>35</v>
      </c>
      <c r="C74" s="25"/>
      <c r="D74" s="25"/>
      <c r="E74" s="25"/>
      <c r="F74" s="25"/>
      <c r="G74" s="25"/>
      <c r="H74" s="25"/>
      <c r="I74" s="25"/>
      <c r="J74" s="25"/>
    </row>
    <row r="75" spans="2:10" s="17" customFormat="1" ht="10.5" x14ac:dyDescent="0.25">
      <c r="B75" s="1" t="s">
        <v>27</v>
      </c>
      <c r="C75" s="2">
        <v>2023</v>
      </c>
      <c r="D75" s="2">
        <f>D9</f>
        <v>2022</v>
      </c>
      <c r="E75" s="2">
        <f>E9</f>
        <v>2021</v>
      </c>
      <c r="F75" s="2">
        <f t="shared" ref="F75:J75" si="29">F9</f>
        <v>2020</v>
      </c>
      <c r="G75" s="2">
        <f t="shared" si="29"/>
        <v>2019</v>
      </c>
      <c r="H75" s="2">
        <f t="shared" si="29"/>
        <v>2018</v>
      </c>
      <c r="I75" s="2">
        <f t="shared" si="29"/>
        <v>2017</v>
      </c>
      <c r="J75" s="2">
        <f t="shared" si="29"/>
        <v>2016</v>
      </c>
    </row>
    <row r="76" spans="2:10" s="26" customFormat="1" ht="10" x14ac:dyDescent="0.2">
      <c r="B76" s="24" t="s">
        <v>36</v>
      </c>
      <c r="C76" s="25">
        <v>7327</v>
      </c>
      <c r="D76" s="25">
        <v>9314</v>
      </c>
      <c r="E76" s="25">
        <v>6983</v>
      </c>
      <c r="F76" s="25">
        <v>3133</v>
      </c>
      <c r="G76" s="25">
        <v>2957</v>
      </c>
      <c r="H76" s="25">
        <v>3772</v>
      </c>
      <c r="I76" s="25">
        <v>3350</v>
      </c>
      <c r="J76" s="25">
        <v>2637</v>
      </c>
    </row>
    <row r="77" spans="2:10" s="26" customFormat="1" ht="10" x14ac:dyDescent="0.2">
      <c r="B77" s="24" t="s">
        <v>37</v>
      </c>
      <c r="C77" s="25">
        <v>2311</v>
      </c>
      <c r="D77" s="25">
        <v>2807</v>
      </c>
      <c r="E77" s="25">
        <v>2686</v>
      </c>
      <c r="F77" s="25">
        <v>1839</v>
      </c>
      <c r="G77" s="25">
        <v>1695</v>
      </c>
      <c r="H77" s="25">
        <v>1705</v>
      </c>
      <c r="I77" s="25">
        <v>1485</v>
      </c>
      <c r="J77" s="25">
        <v>1041</v>
      </c>
    </row>
    <row r="78" spans="2:10" s="26" customFormat="1" ht="10" x14ac:dyDescent="0.2">
      <c r="B78" s="24" t="s">
        <v>38</v>
      </c>
      <c r="C78" s="26">
        <v>-2568</v>
      </c>
      <c r="D78" s="26">
        <v>-2978</v>
      </c>
      <c r="E78" s="26">
        <v>-3193</v>
      </c>
      <c r="F78" s="26">
        <v>-2019</v>
      </c>
      <c r="G78" s="26">
        <v>-1414</v>
      </c>
      <c r="H78" s="26">
        <v>-1491</v>
      </c>
      <c r="I78" s="26">
        <v>-1459</v>
      </c>
      <c r="J78" s="26">
        <v>-1024</v>
      </c>
    </row>
    <row r="79" spans="2:10" s="26" customFormat="1" ht="10.5" x14ac:dyDescent="0.2">
      <c r="B79" s="27" t="s">
        <v>39</v>
      </c>
      <c r="C79" s="27">
        <f>SUM(C76:C78)</f>
        <v>7070</v>
      </c>
      <c r="D79" s="27">
        <f>SUM(D76:D78)</f>
        <v>9143</v>
      </c>
      <c r="E79" s="27">
        <f>SUM(E76:E78)-0.6</f>
        <v>6475.4</v>
      </c>
      <c r="F79" s="27">
        <f>SUM(F76:F78)-1</f>
        <v>2952</v>
      </c>
      <c r="G79" s="27">
        <f>SUM(G76:G78)</f>
        <v>3238</v>
      </c>
      <c r="H79" s="27">
        <f>SUM(H76:H78)</f>
        <v>3986</v>
      </c>
      <c r="I79" s="27">
        <f>SUM(I76:I78)</f>
        <v>3376</v>
      </c>
      <c r="J79" s="27">
        <f>SUM(J76:J78)+1</f>
        <v>2655</v>
      </c>
    </row>
    <row r="80" spans="2:10" s="26" customFormat="1" ht="10.5" x14ac:dyDescent="0.2">
      <c r="B80" s="27"/>
      <c r="C80" s="27"/>
      <c r="D80" s="27"/>
      <c r="E80" s="27"/>
      <c r="F80" s="27"/>
      <c r="G80" s="27"/>
      <c r="H80" s="27"/>
      <c r="I80" s="27"/>
      <c r="J80" s="27"/>
    </row>
    <row r="81" spans="2:10" s="26" customFormat="1" ht="10.5" x14ac:dyDescent="0.2">
      <c r="B81" s="27"/>
      <c r="C81" s="27"/>
      <c r="D81" s="27"/>
      <c r="E81" s="27"/>
      <c r="F81" s="27"/>
      <c r="G81" s="27"/>
      <c r="H81" s="27"/>
      <c r="I81" s="27"/>
      <c r="J81" s="27"/>
    </row>
    <row r="82" spans="2:10" s="17" customFormat="1" ht="13" x14ac:dyDescent="0.2">
      <c r="B82" s="23" t="s">
        <v>139</v>
      </c>
      <c r="C82" s="25"/>
      <c r="D82" s="25"/>
      <c r="E82" s="25"/>
      <c r="F82" s="25"/>
      <c r="G82" s="25"/>
      <c r="H82" s="25"/>
      <c r="I82" s="25"/>
      <c r="J82" s="25"/>
    </row>
    <row r="83" spans="2:10" s="17" customFormat="1" ht="10.5" x14ac:dyDescent="0.25">
      <c r="B83" s="1" t="s">
        <v>27</v>
      </c>
      <c r="C83" s="2">
        <v>2023</v>
      </c>
      <c r="D83" s="2">
        <v>2022</v>
      </c>
      <c r="E83" s="2">
        <v>2021</v>
      </c>
      <c r="F83" s="2">
        <v>2020</v>
      </c>
      <c r="G83" s="2" t="s">
        <v>141</v>
      </c>
      <c r="H83" s="2">
        <v>2018</v>
      </c>
      <c r="I83" s="2">
        <v>2017</v>
      </c>
      <c r="J83" s="2">
        <v>2016</v>
      </c>
    </row>
    <row r="84" spans="2:10" s="17" customFormat="1" ht="10" x14ac:dyDescent="0.2">
      <c r="B84" s="154" t="s">
        <v>142</v>
      </c>
      <c r="C84" s="25">
        <f>'Reconciliation of non IFRS - Q'!F84</f>
        <v>8680.6710000000003</v>
      </c>
      <c r="D84" s="25">
        <f>'Reconciliation of non IFRS - Q'!J84</f>
        <v>9506</v>
      </c>
      <c r="E84" s="25">
        <f>'Reconciliation of non IFRS - Q'!N84</f>
        <v>5181.6000000000004</v>
      </c>
      <c r="F84" s="25">
        <f>'Reconciliation of non IFRS - Q'!R84</f>
        <v>3548.85</v>
      </c>
      <c r="G84" s="25">
        <f>'Reconciliation of non IFRS - Q'!V84</f>
        <v>4098.25</v>
      </c>
      <c r="H84" s="25">
        <f>'Reconciliation of non IFRS - Q'!Z84</f>
        <v>4308.5</v>
      </c>
      <c r="I84" s="25">
        <f>'Reconciliation of non IFRS - Q'!AD84</f>
        <v>3244.5</v>
      </c>
      <c r="J84" s="25">
        <f>'Reconciliation of non IFRS - Q'!AH84</f>
        <v>2790.5</v>
      </c>
    </row>
    <row r="85" spans="2:10" s="17" customFormat="1" ht="10" x14ac:dyDescent="0.2">
      <c r="B85" s="154" t="s">
        <v>143</v>
      </c>
      <c r="C85" s="25">
        <f>C10</f>
        <v>27775</v>
      </c>
      <c r="D85" s="25">
        <f t="shared" ref="D85:J85" si="30">D10</f>
        <v>29764</v>
      </c>
      <c r="E85" s="25">
        <f t="shared" si="30"/>
        <v>21516</v>
      </c>
      <c r="F85" s="25">
        <f t="shared" si="30"/>
        <v>16207</v>
      </c>
      <c r="G85" s="25">
        <f t="shared" si="30"/>
        <v>18503</v>
      </c>
      <c r="H85" s="25">
        <f t="shared" si="30"/>
        <v>18274</v>
      </c>
      <c r="I85" s="25">
        <f t="shared" si="30"/>
        <v>14044</v>
      </c>
      <c r="J85" s="25">
        <f t="shared" si="30"/>
        <v>12388</v>
      </c>
    </row>
    <row r="86" spans="2:10" s="17" customFormat="1" ht="10.5" x14ac:dyDescent="0.25">
      <c r="B86" s="155" t="s">
        <v>140</v>
      </c>
      <c r="C86" s="156">
        <f>C84/C85</f>
        <v>0.3125354095409541</v>
      </c>
      <c r="D86" s="156">
        <f t="shared" ref="D86:J86" si="31">D84/D85</f>
        <v>0.31937911571025401</v>
      </c>
      <c r="E86" s="156">
        <f t="shared" si="31"/>
        <v>0.24082543223647521</v>
      </c>
      <c r="F86" s="156">
        <f t="shared" si="31"/>
        <v>0.21897019806256554</v>
      </c>
      <c r="G86" s="156">
        <f t="shared" si="31"/>
        <v>0.22149110954980272</v>
      </c>
      <c r="H86" s="156">
        <f t="shared" si="31"/>
        <v>0.23577213527416002</v>
      </c>
      <c r="I86" s="156">
        <f t="shared" si="31"/>
        <v>0.23102392480774708</v>
      </c>
      <c r="J86" s="156">
        <f t="shared" si="31"/>
        <v>0.22525831449790121</v>
      </c>
    </row>
    <row r="87" spans="2:10" s="17" customFormat="1" ht="10" x14ac:dyDescent="0.2"/>
    <row r="88" spans="2:10" s="17" customFormat="1" ht="10" x14ac:dyDescent="0.2"/>
    <row r="89" spans="2:10" s="17" customFormat="1" ht="13" x14ac:dyDescent="0.2">
      <c r="B89" s="23" t="s">
        <v>76</v>
      </c>
      <c r="C89" s="25"/>
      <c r="D89" s="25"/>
      <c r="E89" s="25"/>
      <c r="F89" s="25"/>
      <c r="G89" s="25"/>
      <c r="H89" s="25"/>
      <c r="I89" s="25"/>
      <c r="J89" s="25"/>
    </row>
    <row r="90" spans="2:10" s="17" customFormat="1" ht="10.5" x14ac:dyDescent="0.25">
      <c r="B90" s="1" t="s">
        <v>27</v>
      </c>
      <c r="C90" s="2">
        <v>2023</v>
      </c>
      <c r="D90" s="2">
        <f t="shared" ref="D90:J90" si="32">D9</f>
        <v>2022</v>
      </c>
      <c r="E90" s="2">
        <f t="shared" si="32"/>
        <v>2021</v>
      </c>
      <c r="F90" s="2">
        <f t="shared" si="32"/>
        <v>2020</v>
      </c>
      <c r="G90" s="2">
        <f t="shared" si="32"/>
        <v>2019</v>
      </c>
      <c r="H90" s="2">
        <f t="shared" si="32"/>
        <v>2018</v>
      </c>
      <c r="I90" s="2">
        <f t="shared" si="32"/>
        <v>2017</v>
      </c>
      <c r="J90" s="2">
        <f t="shared" si="32"/>
        <v>2016</v>
      </c>
    </row>
    <row r="91" spans="2:10" s="17" customFormat="1" ht="10" x14ac:dyDescent="0.2">
      <c r="B91" s="17" t="s">
        <v>78</v>
      </c>
      <c r="C91" s="25">
        <v>4854</v>
      </c>
      <c r="D91" s="25">
        <v>1869.49</v>
      </c>
      <c r="E91" s="25">
        <v>1153</v>
      </c>
      <c r="F91" s="25">
        <v>2060</v>
      </c>
      <c r="G91" s="25">
        <v>3553</v>
      </c>
      <c r="H91" s="25">
        <v>2725</v>
      </c>
      <c r="I91" s="25">
        <v>1928</v>
      </c>
      <c r="J91" s="25">
        <v>1414</v>
      </c>
    </row>
    <row r="92" spans="2:10" s="17" customFormat="1" ht="10" x14ac:dyDescent="0.2">
      <c r="B92" s="67" t="s">
        <v>79</v>
      </c>
      <c r="C92" s="25">
        <v>-628</v>
      </c>
      <c r="D92" s="25">
        <v>-593</v>
      </c>
      <c r="E92" s="25">
        <v>-413</v>
      </c>
      <c r="F92" s="25">
        <v>-246</v>
      </c>
      <c r="G92" s="25">
        <v>-361</v>
      </c>
      <c r="H92" s="25">
        <v>-422</v>
      </c>
      <c r="I92" s="25">
        <v>-306</v>
      </c>
      <c r="J92" s="25">
        <v>-225</v>
      </c>
    </row>
    <row r="93" spans="2:10" s="17" customFormat="1" ht="10" x14ac:dyDescent="0.2">
      <c r="B93" s="17" t="s">
        <v>80</v>
      </c>
      <c r="C93" s="25">
        <v>979</v>
      </c>
      <c r="D93" s="25">
        <v>991.2</v>
      </c>
      <c r="E93" s="25">
        <v>1009</v>
      </c>
      <c r="F93" s="25">
        <v>444</v>
      </c>
      <c r="G93" s="25">
        <v>529</v>
      </c>
      <c r="H93" s="25">
        <v>313</v>
      </c>
      <c r="I93" s="25">
        <v>105</v>
      </c>
      <c r="J93" s="25">
        <v>107</v>
      </c>
    </row>
    <row r="94" spans="2:10" s="17" customFormat="1" ht="10.5" x14ac:dyDescent="0.25">
      <c r="B94" s="68" t="s">
        <v>77</v>
      </c>
      <c r="C94" s="65">
        <f>SUM(C91:C93)</f>
        <v>5205</v>
      </c>
      <c r="D94" s="65">
        <f t="shared" ref="D94:H94" si="33">SUM(D91:D93)</f>
        <v>2267.69</v>
      </c>
      <c r="E94" s="65">
        <f t="shared" si="33"/>
        <v>1749</v>
      </c>
      <c r="F94" s="65">
        <f t="shared" si="33"/>
        <v>2258</v>
      </c>
      <c r="G94" s="65">
        <f t="shared" si="33"/>
        <v>3721</v>
      </c>
      <c r="H94" s="65">
        <f t="shared" si="33"/>
        <v>2616</v>
      </c>
      <c r="I94" s="65">
        <f t="shared" ref="I94:J94" si="34">SUM(I91:I93)</f>
        <v>1727</v>
      </c>
      <c r="J94" s="65">
        <f t="shared" si="34"/>
        <v>1296</v>
      </c>
    </row>
    <row r="95" spans="2:10" s="17" customFormat="1" ht="10" x14ac:dyDescent="0.2">
      <c r="C95" s="25"/>
      <c r="D95" s="25"/>
      <c r="E95" s="25"/>
      <c r="F95" s="25"/>
      <c r="G95" s="25"/>
      <c r="H95" s="25"/>
      <c r="I95" s="25"/>
      <c r="J95" s="25"/>
    </row>
    <row r="96" spans="2:10" s="17" customFormat="1" ht="13" x14ac:dyDescent="0.2">
      <c r="B96" s="21" t="s">
        <v>81</v>
      </c>
    </row>
    <row r="97" spans="2:12" s="17" customFormat="1" ht="10.5" x14ac:dyDescent="0.25">
      <c r="B97" s="1" t="s">
        <v>27</v>
      </c>
      <c r="C97" s="2">
        <v>2023</v>
      </c>
      <c r="D97" s="2">
        <f t="shared" ref="D97:J97" si="35">D9</f>
        <v>2022</v>
      </c>
      <c r="E97" s="2">
        <f t="shared" si="35"/>
        <v>2021</v>
      </c>
      <c r="F97" s="2">
        <f t="shared" si="35"/>
        <v>2020</v>
      </c>
      <c r="G97" s="2">
        <f t="shared" si="35"/>
        <v>2019</v>
      </c>
      <c r="H97" s="2">
        <f t="shared" si="35"/>
        <v>2018</v>
      </c>
      <c r="I97" s="2">
        <f t="shared" si="35"/>
        <v>2017</v>
      </c>
      <c r="J97" s="2">
        <f t="shared" si="35"/>
        <v>2016</v>
      </c>
    </row>
    <row r="98" spans="2:12" s="26" customFormat="1" ht="10" x14ac:dyDescent="0.2">
      <c r="B98" s="26" t="s">
        <v>40</v>
      </c>
      <c r="C98" s="62">
        <v>16335</v>
      </c>
      <c r="D98" s="62">
        <v>18642.5</v>
      </c>
      <c r="E98" s="62">
        <v>16099</v>
      </c>
      <c r="F98" s="62">
        <v>13456</v>
      </c>
      <c r="G98" s="62">
        <v>12288</v>
      </c>
      <c r="H98" s="62">
        <f>11217+393</f>
        <v>11610</v>
      </c>
      <c r="I98" s="62">
        <f>9810+733</f>
        <v>10543</v>
      </c>
      <c r="J98" s="26">
        <v>4782</v>
      </c>
      <c r="L98" s="17"/>
    </row>
    <row r="99" spans="2:12" s="26" customFormat="1" ht="10" x14ac:dyDescent="0.2">
      <c r="B99" s="26" t="s">
        <v>41</v>
      </c>
      <c r="C99" s="64" t="s">
        <v>33</v>
      </c>
      <c r="D99" s="64" t="s">
        <v>33</v>
      </c>
      <c r="E99" s="64" t="s">
        <v>33</v>
      </c>
      <c r="F99" s="64" t="s">
        <v>33</v>
      </c>
      <c r="G99" s="64" t="s">
        <v>33</v>
      </c>
      <c r="H99" s="64" t="s">
        <v>33</v>
      </c>
      <c r="I99" s="64" t="s">
        <v>33</v>
      </c>
      <c r="J99" s="28" t="s">
        <v>33</v>
      </c>
      <c r="L99" s="17"/>
    </row>
    <row r="100" spans="2:12" s="26" customFormat="1" ht="10" x14ac:dyDescent="0.2">
      <c r="B100" s="26" t="s">
        <v>42</v>
      </c>
      <c r="C100" s="62">
        <v>516</v>
      </c>
      <c r="D100" s="62">
        <v>527.6</v>
      </c>
      <c r="E100" s="62">
        <v>704</v>
      </c>
      <c r="F100" s="62">
        <v>797</v>
      </c>
      <c r="G100" s="62">
        <v>821</v>
      </c>
      <c r="H100" s="62">
        <v>739</v>
      </c>
      <c r="I100" s="62">
        <v>687</v>
      </c>
      <c r="J100" s="26">
        <v>536</v>
      </c>
      <c r="L100" s="17"/>
    </row>
    <row r="101" spans="2:12" s="29" customFormat="1" ht="10" x14ac:dyDescent="0.2">
      <c r="B101" s="70" t="s">
        <v>4</v>
      </c>
      <c r="C101" s="70">
        <f>SUM(C98:C100)</f>
        <v>16851</v>
      </c>
      <c r="D101" s="70">
        <f>SUM(D98:D100)</f>
        <v>19170.099999999999</v>
      </c>
      <c r="E101" s="70">
        <f>SUM(E98:E100)-0.6</f>
        <v>16802.400000000001</v>
      </c>
      <c r="F101" s="70">
        <f>SUM(F98:F100)-0.6</f>
        <v>14252.4</v>
      </c>
      <c r="G101" s="70">
        <f>SUM(G98:G100)</f>
        <v>13109</v>
      </c>
      <c r="H101" s="70">
        <f>SUM(H98:H100)</f>
        <v>12349</v>
      </c>
      <c r="I101" s="70">
        <f>SUM(I98:I100)</f>
        <v>11230</v>
      </c>
      <c r="J101" s="70">
        <f>SUM(J98:J100)</f>
        <v>5318</v>
      </c>
      <c r="L101" s="17"/>
    </row>
    <row r="102" spans="2:12" s="29" customFormat="1" ht="3" customHeight="1" x14ac:dyDescent="0.2">
      <c r="L102" s="17"/>
    </row>
    <row r="103" spans="2:12" s="26" customFormat="1" ht="18" customHeight="1" x14ac:dyDescent="0.2">
      <c r="B103" s="30" t="s">
        <v>43</v>
      </c>
      <c r="C103" s="63">
        <v>25992</v>
      </c>
      <c r="D103" s="63">
        <v>26415</v>
      </c>
      <c r="E103" s="63">
        <v>22447</v>
      </c>
      <c r="F103" s="63">
        <v>16201</v>
      </c>
      <c r="G103" s="63">
        <v>17363</v>
      </c>
      <c r="H103" s="63">
        <v>16029</v>
      </c>
      <c r="I103" s="63">
        <v>14514</v>
      </c>
      <c r="J103" s="31">
        <v>13977</v>
      </c>
      <c r="L103" s="17"/>
    </row>
    <row r="104" spans="2:12" s="26" customFormat="1" ht="19.5" customHeight="1" x14ac:dyDescent="0.2">
      <c r="B104" s="30" t="s">
        <v>44</v>
      </c>
      <c r="C104" s="62">
        <v>-4348</v>
      </c>
      <c r="D104" s="62">
        <v>-4399</v>
      </c>
      <c r="E104" s="62">
        <v>-4408</v>
      </c>
      <c r="F104" s="62">
        <v>-7913</v>
      </c>
      <c r="G104" s="62">
        <v>-4289</v>
      </c>
      <c r="H104" s="62">
        <v>-2113</v>
      </c>
      <c r="I104" s="62">
        <v>-1159</v>
      </c>
      <c r="J104" s="26">
        <v>-1599</v>
      </c>
    </row>
    <row r="105" spans="2:12" s="26" customFormat="1" ht="10" x14ac:dyDescent="0.2">
      <c r="B105" s="30" t="s">
        <v>45</v>
      </c>
      <c r="C105" s="62">
        <v>-27035</v>
      </c>
      <c r="D105" s="62">
        <v>-28107</v>
      </c>
      <c r="E105" s="62">
        <v>-25947</v>
      </c>
      <c r="F105" s="62">
        <v>-17204</v>
      </c>
      <c r="G105" s="62">
        <v>-18875</v>
      </c>
      <c r="H105" s="62">
        <v>-18203</v>
      </c>
      <c r="I105" s="62">
        <v>-17016</v>
      </c>
      <c r="J105" s="26">
        <v>-12725</v>
      </c>
    </row>
    <row r="106" spans="2:12" s="26" customFormat="1" ht="10.5" x14ac:dyDescent="0.25">
      <c r="B106" s="32" t="s">
        <v>46</v>
      </c>
      <c r="C106" s="32">
        <f>SUM(C101:C105)</f>
        <v>11460</v>
      </c>
      <c r="D106" s="32">
        <f>SUM(D101:D105)</f>
        <v>13079.099999999999</v>
      </c>
      <c r="E106" s="32">
        <f t="shared" ref="E106:J106" si="36">SUM(E101:E105)</f>
        <v>8894.4000000000015</v>
      </c>
      <c r="F106" s="32">
        <f t="shared" si="36"/>
        <v>5336.4000000000015</v>
      </c>
      <c r="G106" s="32">
        <f t="shared" si="36"/>
        <v>7308</v>
      </c>
      <c r="H106" s="32">
        <f t="shared" si="36"/>
        <v>8062</v>
      </c>
      <c r="I106" s="32">
        <f t="shared" si="36"/>
        <v>7569</v>
      </c>
      <c r="J106" s="32">
        <f t="shared" si="36"/>
        <v>4971</v>
      </c>
    </row>
    <row r="107" spans="2:12" s="26" customFormat="1" ht="29.25" customHeight="1" x14ac:dyDescent="0.2">
      <c r="B107" s="43" t="s">
        <v>54</v>
      </c>
      <c r="C107" s="26">
        <f>'Reconciliation of non IFRS - Q'!F107</f>
        <v>12780.474999999999</v>
      </c>
      <c r="D107" s="26">
        <v>12098</v>
      </c>
      <c r="E107" s="26">
        <v>7744</v>
      </c>
      <c r="F107" s="26">
        <v>6978</v>
      </c>
      <c r="G107" s="26">
        <v>8248</v>
      </c>
      <c r="H107" s="26">
        <v>8484</v>
      </c>
      <c r="I107" s="26">
        <v>5780</v>
      </c>
      <c r="J107" s="26">
        <v>4965</v>
      </c>
    </row>
    <row r="108" spans="2:12" s="26" customFormat="1" ht="10" x14ac:dyDescent="0.2"/>
    <row r="109" spans="2:12" s="26" customFormat="1" ht="10" x14ac:dyDescent="0.2"/>
    <row r="110" spans="2:12" s="26" customFormat="1" ht="13" x14ac:dyDescent="0.2">
      <c r="B110" s="23" t="s">
        <v>47</v>
      </c>
    </row>
    <row r="111" spans="2:12" s="17" customFormat="1" ht="10.5" x14ac:dyDescent="0.25">
      <c r="B111" s="1" t="s">
        <v>27</v>
      </c>
      <c r="C111" s="2">
        <v>2023</v>
      </c>
      <c r="D111" s="2">
        <f t="shared" ref="D111:J111" si="37">D9</f>
        <v>2022</v>
      </c>
      <c r="E111" s="2">
        <f t="shared" si="37"/>
        <v>2021</v>
      </c>
      <c r="F111" s="2">
        <f t="shared" si="37"/>
        <v>2020</v>
      </c>
      <c r="G111" s="2">
        <f t="shared" si="37"/>
        <v>2019</v>
      </c>
      <c r="H111" s="2">
        <f t="shared" si="37"/>
        <v>2018</v>
      </c>
      <c r="I111" s="2">
        <f t="shared" si="37"/>
        <v>2017</v>
      </c>
      <c r="J111" s="2">
        <f t="shared" si="37"/>
        <v>2016</v>
      </c>
    </row>
    <row r="112" spans="2:12" s="33" customFormat="1" ht="10.5" x14ac:dyDescent="0.2">
      <c r="B112" s="24" t="s">
        <v>144</v>
      </c>
      <c r="C112" s="26">
        <f>C18</f>
        <v>2682.4</v>
      </c>
      <c r="D112" s="26">
        <f t="shared" ref="D112:J112" si="38">D54</f>
        <v>2788.6</v>
      </c>
      <c r="E112" s="26">
        <f t="shared" si="38"/>
        <v>2855.2</v>
      </c>
      <c r="F112" s="26">
        <f t="shared" si="38"/>
        <v>1880</v>
      </c>
      <c r="G112" s="26">
        <f t="shared" si="38"/>
        <v>2338</v>
      </c>
      <c r="H112" s="26">
        <f t="shared" si="38"/>
        <v>2587</v>
      </c>
      <c r="I112" s="26">
        <f t="shared" si="38"/>
        <v>1907</v>
      </c>
      <c r="J112" s="26">
        <f t="shared" si="38"/>
        <v>1573</v>
      </c>
    </row>
    <row r="113" spans="2:10" s="33" customFormat="1" ht="10.5" x14ac:dyDescent="0.2">
      <c r="B113" s="26" t="s">
        <v>51</v>
      </c>
      <c r="C113" s="24">
        <v>12780</v>
      </c>
      <c r="D113" s="24">
        <f t="shared" ref="D113" si="39">D107</f>
        <v>12098</v>
      </c>
      <c r="E113" s="24">
        <f t="shared" ref="E113:J113" si="40">E107</f>
        <v>7744</v>
      </c>
      <c r="F113" s="24">
        <f t="shared" si="40"/>
        <v>6978</v>
      </c>
      <c r="G113" s="24">
        <f t="shared" si="40"/>
        <v>8248</v>
      </c>
      <c r="H113" s="24">
        <f t="shared" si="40"/>
        <v>8484</v>
      </c>
      <c r="I113" s="24">
        <f t="shared" si="40"/>
        <v>5780</v>
      </c>
      <c r="J113" s="24">
        <f t="shared" si="40"/>
        <v>4965</v>
      </c>
    </row>
    <row r="114" spans="2:10" s="17" customFormat="1" ht="10.5" x14ac:dyDescent="0.25">
      <c r="B114" s="20" t="s">
        <v>47</v>
      </c>
      <c r="C114" s="79">
        <f t="shared" ref="C114:G114" si="41">C112/C113</f>
        <v>0.20989045383411581</v>
      </c>
      <c r="D114" s="79">
        <f t="shared" si="41"/>
        <v>0.23050090924119687</v>
      </c>
      <c r="E114" s="79">
        <f t="shared" si="41"/>
        <v>0.36869834710743798</v>
      </c>
      <c r="F114" s="79">
        <f t="shared" si="41"/>
        <v>0.26941817139581542</v>
      </c>
      <c r="G114" s="79">
        <f t="shared" si="41"/>
        <v>0.283462657613967</v>
      </c>
      <c r="H114" s="34">
        <v>0.31</v>
      </c>
      <c r="I114" s="34">
        <f>I112/I113</f>
        <v>0.32993079584775087</v>
      </c>
      <c r="J114" s="34">
        <f>J112/J113</f>
        <v>0.31681772406847936</v>
      </c>
    </row>
    <row r="115" spans="2:10" s="17" customFormat="1" ht="10" x14ac:dyDescent="0.2"/>
    <row r="116" spans="2:10" s="17" customFormat="1" ht="10" x14ac:dyDescent="0.2"/>
    <row r="117" spans="2:10" s="17" customFormat="1" ht="13" x14ac:dyDescent="0.2">
      <c r="B117" s="23" t="s">
        <v>64</v>
      </c>
      <c r="C117" s="49"/>
      <c r="D117" s="49"/>
      <c r="E117" s="49"/>
      <c r="F117" s="49"/>
      <c r="G117" s="49"/>
      <c r="H117" s="49"/>
    </row>
    <row r="118" spans="2:10" s="17" customFormat="1" ht="10.5" x14ac:dyDescent="0.25">
      <c r="B118" s="1" t="s">
        <v>27</v>
      </c>
      <c r="C118" s="2">
        <v>2023</v>
      </c>
      <c r="D118" s="2">
        <f t="shared" ref="D118:J118" si="42">D9</f>
        <v>2022</v>
      </c>
      <c r="E118" s="2">
        <f t="shared" si="42"/>
        <v>2021</v>
      </c>
      <c r="F118" s="2">
        <f t="shared" si="42"/>
        <v>2020</v>
      </c>
      <c r="G118" s="2">
        <f t="shared" si="42"/>
        <v>2019</v>
      </c>
      <c r="H118" s="2">
        <f t="shared" si="42"/>
        <v>2018</v>
      </c>
      <c r="I118" s="2">
        <f t="shared" si="42"/>
        <v>2017</v>
      </c>
      <c r="J118" s="2">
        <f t="shared" si="42"/>
        <v>2016</v>
      </c>
    </row>
    <row r="119" spans="2:10" s="17" customFormat="1" ht="10" x14ac:dyDescent="0.2">
      <c r="B119" s="26" t="s">
        <v>89</v>
      </c>
      <c r="C119" s="26">
        <v>16377</v>
      </c>
      <c r="D119" s="26">
        <v>18683</v>
      </c>
      <c r="E119" s="26">
        <v>16160</v>
      </c>
      <c r="F119" s="26">
        <v>13521</v>
      </c>
      <c r="G119" s="26">
        <v>12349.4</v>
      </c>
      <c r="H119" s="26">
        <v>11670</v>
      </c>
      <c r="I119" s="26">
        <v>10601</v>
      </c>
      <c r="J119" s="26">
        <v>4809</v>
      </c>
    </row>
    <row r="120" spans="2:10" s="17" customFormat="1" ht="6.75" customHeight="1" x14ac:dyDescent="0.2">
      <c r="B120" s="26"/>
      <c r="C120" s="26"/>
      <c r="D120" s="26"/>
      <c r="E120" s="26"/>
      <c r="F120" s="26"/>
      <c r="G120" s="26"/>
      <c r="H120" s="26"/>
      <c r="I120" s="26"/>
      <c r="J120" s="26"/>
    </row>
    <row r="121" spans="2:10" s="17" customFormat="1" ht="10" x14ac:dyDescent="0.2">
      <c r="B121" s="30" t="s">
        <v>44</v>
      </c>
      <c r="C121" s="26">
        <v>-4348</v>
      </c>
      <c r="D121" s="26">
        <v>-4399</v>
      </c>
      <c r="E121" s="26">
        <v>-4408</v>
      </c>
      <c r="F121" s="26">
        <f>F104</f>
        <v>-7913</v>
      </c>
      <c r="G121" s="26">
        <v>-4289</v>
      </c>
      <c r="H121" s="26">
        <v>-2113</v>
      </c>
      <c r="I121" s="26">
        <v>-1159</v>
      </c>
      <c r="J121" s="26">
        <v>-1599</v>
      </c>
    </row>
    <row r="122" spans="2:10" s="17" customFormat="1" ht="10" x14ac:dyDescent="0.2">
      <c r="B122" s="49" t="s">
        <v>69</v>
      </c>
      <c r="C122" s="30">
        <v>0</v>
      </c>
      <c r="D122" s="30">
        <v>0</v>
      </c>
      <c r="E122" s="26">
        <v>0</v>
      </c>
      <c r="F122" s="26">
        <v>-146.30000000000001</v>
      </c>
      <c r="G122" s="26">
        <v>-265.62</v>
      </c>
      <c r="H122" s="26">
        <v>-246</v>
      </c>
      <c r="I122" s="26"/>
      <c r="J122" s="26"/>
    </row>
    <row r="123" spans="2:10" s="74" customFormat="1" ht="10" x14ac:dyDescent="0.2">
      <c r="B123" s="73" t="s">
        <v>67</v>
      </c>
      <c r="C123" s="29">
        <f t="shared" ref="C123:H123" si="43">+C121+C122</f>
        <v>-4348</v>
      </c>
      <c r="D123" s="29">
        <f t="shared" si="43"/>
        <v>-4399</v>
      </c>
      <c r="E123" s="29">
        <f t="shared" si="43"/>
        <v>-4408</v>
      </c>
      <c r="F123" s="29">
        <f t="shared" si="43"/>
        <v>-8059.3</v>
      </c>
      <c r="G123" s="29">
        <f t="shared" si="43"/>
        <v>-4554.62</v>
      </c>
      <c r="H123" s="29">
        <f t="shared" si="43"/>
        <v>-2359</v>
      </c>
      <c r="I123" s="29">
        <f t="shared" ref="I123:J123" si="44">+I121+I122</f>
        <v>-1159</v>
      </c>
      <c r="J123" s="29">
        <f t="shared" si="44"/>
        <v>-1599</v>
      </c>
    </row>
    <row r="124" spans="2:10" s="17" customFormat="1" ht="10.5" x14ac:dyDescent="0.25">
      <c r="B124" s="50" t="s">
        <v>66</v>
      </c>
      <c r="C124" s="32">
        <f>+C119+C121+C122</f>
        <v>12029</v>
      </c>
      <c r="D124" s="32">
        <f>+D119+D121+D122</f>
        <v>14284</v>
      </c>
      <c r="E124" s="32">
        <f>+E119+E121+E122</f>
        <v>11752</v>
      </c>
      <c r="F124" s="32">
        <f>+F119+F121+F122-1</f>
        <v>5460.7</v>
      </c>
      <c r="G124" s="32">
        <f>+G119+G121+G122</f>
        <v>7794.78</v>
      </c>
      <c r="H124" s="32">
        <f>+H119+H121+H122</f>
        <v>9311</v>
      </c>
      <c r="I124" s="32">
        <f t="shared" ref="I124:J124" si="45">+I119+I121+I122</f>
        <v>9442</v>
      </c>
      <c r="J124" s="32">
        <f t="shared" si="45"/>
        <v>3210</v>
      </c>
    </row>
    <row r="125" spans="2:10" s="17" customFormat="1" ht="10.5" x14ac:dyDescent="0.25">
      <c r="B125" s="50"/>
      <c r="C125" s="32"/>
      <c r="D125" s="32"/>
      <c r="E125" s="32"/>
      <c r="F125" s="32"/>
      <c r="G125" s="32"/>
      <c r="H125" s="32"/>
      <c r="I125" s="32"/>
      <c r="J125" s="32"/>
    </row>
    <row r="126" spans="2:10" s="17" customFormat="1" ht="10" x14ac:dyDescent="0.2">
      <c r="B126" s="49" t="s">
        <v>68</v>
      </c>
      <c r="C126" s="26">
        <f t="shared" ref="C126:J126" si="46">C29</f>
        <v>4374.3999999999996</v>
      </c>
      <c r="D126" s="26">
        <f t="shared" si="46"/>
        <v>4797.3999999999996</v>
      </c>
      <c r="E126" s="26">
        <f t="shared" si="46"/>
        <v>3898.5</v>
      </c>
      <c r="F126" s="26">
        <f t="shared" si="46"/>
        <v>2728</v>
      </c>
      <c r="G126" s="26">
        <f t="shared" si="46"/>
        <v>3252</v>
      </c>
      <c r="H126" s="26">
        <f t="shared" si="46"/>
        <v>3205</v>
      </c>
      <c r="I126" s="26">
        <f t="shared" si="46"/>
        <v>2181</v>
      </c>
      <c r="J126" s="26">
        <f t="shared" si="46"/>
        <v>1919</v>
      </c>
    </row>
    <row r="127" spans="2:10" s="17" customFormat="1" ht="10" x14ac:dyDescent="0.2">
      <c r="B127" s="49" t="s">
        <v>65</v>
      </c>
      <c r="C127" s="26">
        <v>0</v>
      </c>
      <c r="D127" s="26">
        <v>10</v>
      </c>
      <c r="E127" s="26">
        <v>572</v>
      </c>
      <c r="F127" s="26">
        <v>0</v>
      </c>
      <c r="G127" s="26">
        <v>0</v>
      </c>
      <c r="H127" s="26">
        <v>84.3</v>
      </c>
      <c r="I127" s="26">
        <v>694</v>
      </c>
      <c r="J127" s="26"/>
    </row>
    <row r="128" spans="2:10" s="17" customFormat="1" ht="10.5" x14ac:dyDescent="0.25">
      <c r="B128" s="50" t="s">
        <v>91</v>
      </c>
      <c r="C128" s="32">
        <f t="shared" ref="C128:H128" si="47">+C126+C127</f>
        <v>4374.3999999999996</v>
      </c>
      <c r="D128" s="32">
        <f t="shared" si="47"/>
        <v>4807.3999999999996</v>
      </c>
      <c r="E128" s="32">
        <f t="shared" si="47"/>
        <v>4470.5</v>
      </c>
      <c r="F128" s="32">
        <f t="shared" si="47"/>
        <v>2728</v>
      </c>
      <c r="G128" s="32">
        <f t="shared" si="47"/>
        <v>3252</v>
      </c>
      <c r="H128" s="32">
        <f t="shared" si="47"/>
        <v>3289.3</v>
      </c>
      <c r="I128" s="32">
        <f t="shared" ref="I128:J128" si="48">+I126+I127</f>
        <v>2875</v>
      </c>
      <c r="J128" s="32">
        <f t="shared" si="48"/>
        <v>1919</v>
      </c>
    </row>
    <row r="129" spans="2:10" s="17" customFormat="1" ht="10" x14ac:dyDescent="0.2">
      <c r="B129" s="49"/>
      <c r="C129" s="26"/>
      <c r="D129" s="26"/>
      <c r="E129" s="26"/>
      <c r="F129" s="26"/>
      <c r="G129" s="26"/>
      <c r="H129" s="26"/>
      <c r="I129" s="26"/>
      <c r="J129" s="26"/>
    </row>
    <row r="130" spans="2:10" x14ac:dyDescent="0.35">
      <c r="B130" s="50" t="s">
        <v>64</v>
      </c>
      <c r="C130" s="51">
        <v>2.7</v>
      </c>
      <c r="D130" s="51">
        <f>D124/D128</f>
        <v>2.9712526521612515</v>
      </c>
      <c r="E130" s="51">
        <f>E124/E128</f>
        <v>2.6287887260932781</v>
      </c>
      <c r="F130" s="51">
        <f>+F124/F128</f>
        <v>2.001722873900293</v>
      </c>
      <c r="G130" s="51">
        <f>+G124/G128</f>
        <v>2.3969188191881918</v>
      </c>
      <c r="H130" s="51">
        <f>+H124/H128</f>
        <v>2.8306934606147203</v>
      </c>
      <c r="I130" s="51">
        <f t="shared" ref="I130:J130" si="49">+I124/I128</f>
        <v>3.2841739130434782</v>
      </c>
      <c r="J130" s="51">
        <f t="shared" si="49"/>
        <v>1.6727462219906202</v>
      </c>
    </row>
    <row r="132" spans="2:10" x14ac:dyDescent="0.35">
      <c r="B132" s="42" t="s">
        <v>137</v>
      </c>
    </row>
  </sheetData>
  <sheetProtection selectLockedCells="1" selectUnlockedCells="1"/>
  <pageMargins left="0.74803149606299213" right="0.74803149606299213" top="0.98425196850393704" bottom="0.98425196850393704" header="0.51181102362204722" footer="0.51181102362204722"/>
  <pageSetup paperSize="8" scale="66" firstPageNumber="0" orientation="portrait" r:id="rId1"/>
  <headerFooter alignWithMargins="0"/>
  <ignoredErrors>
    <ignoredError sqref="F79 F124 H38 G56 E67 D71" formula="1"/>
    <ignoredError sqref="C79 C20 C94"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pageSetUpPr fitToPage="1"/>
  </sheetPr>
  <dimension ref="A1:AS38"/>
  <sheetViews>
    <sheetView zoomScale="120" zoomScaleNormal="120" zoomScaleSheetLayoutView="100" workbookViewId="0">
      <pane xSplit="1" ySplit="2" topLeftCell="B26" activePane="bottomRight" state="frozen"/>
      <selection activeCell="C19" sqref="C19"/>
      <selection pane="topRight" activeCell="C19" sqref="C19"/>
      <selection pane="bottomLeft" activeCell="C19" sqref="C19"/>
      <selection pane="bottomRight" activeCell="A38" sqref="A38"/>
    </sheetView>
  </sheetViews>
  <sheetFormatPr defaultColWidth="11" defaultRowHeight="15.5" outlineLevelCol="1" x14ac:dyDescent="0.35"/>
  <cols>
    <col min="1" max="1" width="31.33203125" style="4" customWidth="1"/>
    <col min="2" max="36" width="8.08203125" style="4" customWidth="1"/>
    <col min="37" max="39" width="8.08203125" style="4" customWidth="1" outlineLevel="1"/>
    <col min="40" max="40" width="8.08203125" style="40" customWidth="1" outlineLevel="1"/>
    <col min="41" max="44" width="8.08203125" style="4" customWidth="1" outlineLevel="1"/>
    <col min="45" max="16384" width="11" style="4"/>
  </cols>
  <sheetData>
    <row r="1" spans="1:44" s="3" customFormat="1" ht="27.25" customHeight="1" x14ac:dyDescent="0.35">
      <c r="A1" s="3" t="s">
        <v>28</v>
      </c>
      <c r="AN1" s="36"/>
    </row>
    <row r="2" spans="1:44" ht="28.5" customHeight="1" x14ac:dyDescent="0.35">
      <c r="A2" s="1" t="s">
        <v>27</v>
      </c>
      <c r="B2" s="2" t="s">
        <v>154</v>
      </c>
      <c r="C2" s="2" t="s">
        <v>153</v>
      </c>
      <c r="D2" s="2" t="s">
        <v>151</v>
      </c>
      <c r="E2" s="2" t="s">
        <v>136</v>
      </c>
      <c r="F2" s="2" t="s">
        <v>135</v>
      </c>
      <c r="G2" s="2" t="s">
        <v>134</v>
      </c>
      <c r="H2" s="2" t="s">
        <v>130</v>
      </c>
      <c r="I2" s="2" t="s">
        <v>129</v>
      </c>
      <c r="J2" s="2" t="s">
        <v>128</v>
      </c>
      <c r="K2" s="2" t="s">
        <v>127</v>
      </c>
      <c r="L2" s="2" t="s">
        <v>119</v>
      </c>
      <c r="M2" s="2" t="s">
        <v>108</v>
      </c>
      <c r="N2" s="2" t="s">
        <v>105</v>
      </c>
      <c r="O2" s="2" t="s">
        <v>104</v>
      </c>
      <c r="P2" s="2" t="s">
        <v>103</v>
      </c>
      <c r="Q2" s="2" t="s">
        <v>102</v>
      </c>
      <c r="R2" s="2" t="s">
        <v>101</v>
      </c>
      <c r="S2" s="2" t="s">
        <v>100</v>
      </c>
      <c r="T2" s="2" t="s">
        <v>99</v>
      </c>
      <c r="U2" s="2" t="s">
        <v>98</v>
      </c>
      <c r="V2" s="2" t="s">
        <v>97</v>
      </c>
      <c r="W2" s="2" t="s">
        <v>96</v>
      </c>
      <c r="X2" s="2" t="s">
        <v>94</v>
      </c>
      <c r="Y2" s="2" t="s">
        <v>63</v>
      </c>
      <c r="Z2" s="2" t="s">
        <v>62</v>
      </c>
      <c r="AA2" s="2" t="s">
        <v>61</v>
      </c>
      <c r="AB2" s="2" t="s">
        <v>60</v>
      </c>
      <c r="AC2" s="2" t="s">
        <v>59</v>
      </c>
      <c r="AD2" s="2" t="s">
        <v>58</v>
      </c>
      <c r="AE2" s="2" t="s">
        <v>56</v>
      </c>
      <c r="AF2" s="2" t="s">
        <v>55</v>
      </c>
      <c r="AG2" s="2" t="s">
        <v>53</v>
      </c>
      <c r="AH2" s="2" t="s">
        <v>50</v>
      </c>
      <c r="AI2" s="2" t="s">
        <v>26</v>
      </c>
      <c r="AJ2" s="2" t="s">
        <v>25</v>
      </c>
      <c r="AK2" s="2" t="s">
        <v>24</v>
      </c>
      <c r="AL2" s="2" t="s">
        <v>23</v>
      </c>
      <c r="AM2" s="2" t="s">
        <v>22</v>
      </c>
      <c r="AN2" s="2" t="s">
        <v>49</v>
      </c>
      <c r="AO2" s="2" t="s">
        <v>21</v>
      </c>
      <c r="AP2" s="2" t="s">
        <v>20</v>
      </c>
      <c r="AQ2" s="2" t="s">
        <v>19</v>
      </c>
      <c r="AR2" s="2" t="s">
        <v>18</v>
      </c>
    </row>
    <row r="3" spans="1:44" x14ac:dyDescent="0.35">
      <c r="A3" s="5" t="s">
        <v>17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6"/>
      <c r="AH3" s="6"/>
      <c r="AI3" s="6"/>
      <c r="AJ3" s="6"/>
      <c r="AK3" s="6"/>
      <c r="AL3" s="6"/>
      <c r="AM3" s="6"/>
      <c r="AN3" s="37"/>
      <c r="AO3" s="6"/>
      <c r="AP3" s="6"/>
      <c r="AQ3" s="6"/>
      <c r="AR3" s="6"/>
    </row>
    <row r="4" spans="1:44" x14ac:dyDescent="0.35">
      <c r="A4" s="6" t="s">
        <v>16</v>
      </c>
      <c r="B4" s="7">
        <v>5647</v>
      </c>
      <c r="C4" s="7">
        <v>7662</v>
      </c>
      <c r="D4" s="7">
        <v>6527</v>
      </c>
      <c r="E4" s="7">
        <v>5327</v>
      </c>
      <c r="F4" s="7">
        <v>6830</v>
      </c>
      <c r="G4" s="7">
        <v>8329</v>
      </c>
      <c r="H4" s="7">
        <v>7289</v>
      </c>
      <c r="I4" s="7">
        <v>6172</v>
      </c>
      <c r="J4" s="7">
        <v>7576</v>
      </c>
      <c r="K4" s="7">
        <v>8498</v>
      </c>
      <c r="L4" s="7">
        <v>7518</v>
      </c>
      <c r="M4" s="7">
        <v>5542</v>
      </c>
      <c r="N4" s="7">
        <v>5545</v>
      </c>
      <c r="O4" s="7">
        <v>5571</v>
      </c>
      <c r="P4" s="7">
        <v>4858</v>
      </c>
      <c r="Q4" s="7">
        <v>4213</v>
      </c>
      <c r="R4" s="7">
        <v>4466</v>
      </c>
      <c r="S4" s="7">
        <v>3329</v>
      </c>
      <c r="T4" s="7">
        <v>4199</v>
      </c>
      <c r="U4" s="7">
        <v>3919</v>
      </c>
      <c r="V4" s="7">
        <v>4605</v>
      </c>
      <c r="W4" s="7">
        <v>5329</v>
      </c>
      <c r="X4" s="7">
        <v>4650</v>
      </c>
      <c r="Y4" s="7">
        <v>4070</v>
      </c>
      <c r="Z4" s="7">
        <v>4501</v>
      </c>
      <c r="AA4" s="7">
        <v>5260</v>
      </c>
      <c r="AB4" s="7">
        <v>4442</v>
      </c>
      <c r="AC4" s="7">
        <v>3252</v>
      </c>
      <c r="AD4" s="7">
        <v>3399</v>
      </c>
      <c r="AE4" s="7">
        <v>3949</v>
      </c>
      <c r="AF4" s="7">
        <v>3443</v>
      </c>
      <c r="AG4" s="7">
        <v>2786</v>
      </c>
      <c r="AH4" s="7">
        <v>3142</v>
      </c>
      <c r="AI4" s="7">
        <v>3461</v>
      </c>
      <c r="AJ4" s="7">
        <v>2999</v>
      </c>
      <c r="AK4" s="8">
        <v>2523</v>
      </c>
      <c r="AL4" s="8">
        <v>2885</v>
      </c>
      <c r="AM4" s="8">
        <v>3202</v>
      </c>
      <c r="AN4" s="38">
        <v>2875</v>
      </c>
      <c r="AO4" s="8">
        <v>2207</v>
      </c>
      <c r="AP4" s="8">
        <v>2148</v>
      </c>
      <c r="AQ4" s="8">
        <v>2450</v>
      </c>
      <c r="AR4" s="8">
        <v>2001</v>
      </c>
    </row>
    <row r="5" spans="1:44" x14ac:dyDescent="0.35">
      <c r="A5" s="6" t="s">
        <v>15</v>
      </c>
      <c r="B5" s="7">
        <v>699</v>
      </c>
      <c r="C5" s="7">
        <v>1285</v>
      </c>
      <c r="D5" s="7">
        <v>993</v>
      </c>
      <c r="E5" s="7">
        <v>635</v>
      </c>
      <c r="F5" s="7">
        <v>1171</v>
      </c>
      <c r="G5" s="7">
        <v>1368</v>
      </c>
      <c r="H5" s="7">
        <v>1033</v>
      </c>
      <c r="I5" s="7">
        <v>637</v>
      </c>
      <c r="J5" s="7">
        <v>958</v>
      </c>
      <c r="K5" s="7">
        <v>1523</v>
      </c>
      <c r="L5" s="7">
        <v>1147</v>
      </c>
      <c r="M5" s="7">
        <v>771</v>
      </c>
      <c r="N5" s="7">
        <v>987</v>
      </c>
      <c r="O5" s="7">
        <v>1100</v>
      </c>
      <c r="P5" s="6">
        <v>917</v>
      </c>
      <c r="Q5" s="6">
        <v>701</v>
      </c>
      <c r="R5" s="6">
        <v>867</v>
      </c>
      <c r="S5" s="7">
        <v>504</v>
      </c>
      <c r="T5" s="7">
        <v>597</v>
      </c>
      <c r="U5" s="7">
        <v>445</v>
      </c>
      <c r="V5" s="7">
        <v>792</v>
      </c>
      <c r="W5" s="7">
        <v>1100</v>
      </c>
      <c r="X5" s="7">
        <v>818</v>
      </c>
      <c r="Y5" s="7">
        <v>469</v>
      </c>
      <c r="Z5" s="7">
        <v>835</v>
      </c>
      <c r="AA5" s="7">
        <v>1048</v>
      </c>
      <c r="AB5" s="6">
        <v>761</v>
      </c>
      <c r="AC5" s="6">
        <v>280</v>
      </c>
      <c r="AD5" s="6">
        <v>724</v>
      </c>
      <c r="AE5" s="6">
        <v>729</v>
      </c>
      <c r="AF5" s="6">
        <v>495</v>
      </c>
      <c r="AG5" s="6">
        <v>250</v>
      </c>
      <c r="AH5" s="6">
        <v>501</v>
      </c>
      <c r="AI5" s="6">
        <v>646</v>
      </c>
      <c r="AJ5" s="6">
        <v>473</v>
      </c>
      <c r="AK5" s="8">
        <v>255</v>
      </c>
      <c r="AL5" s="8">
        <v>441</v>
      </c>
      <c r="AM5" s="8">
        <v>536</v>
      </c>
      <c r="AN5" s="38">
        <v>495</v>
      </c>
      <c r="AO5" s="8">
        <v>167</v>
      </c>
      <c r="AP5" s="8">
        <v>305</v>
      </c>
      <c r="AQ5" s="8">
        <v>373</v>
      </c>
      <c r="AR5" s="8">
        <v>298</v>
      </c>
    </row>
    <row r="6" spans="1:44" x14ac:dyDescent="0.35">
      <c r="A6" s="6" t="s">
        <v>14</v>
      </c>
      <c r="B6" s="7">
        <v>707</v>
      </c>
      <c r="C6" s="7">
        <v>1302</v>
      </c>
      <c r="D6" s="7">
        <v>1004</v>
      </c>
      <c r="E6" s="7">
        <v>708</v>
      </c>
      <c r="F6" s="7">
        <v>1205</v>
      </c>
      <c r="G6" s="7">
        <v>1403</v>
      </c>
      <c r="H6" s="7">
        <v>1059</v>
      </c>
      <c r="I6" s="7">
        <v>669</v>
      </c>
      <c r="J6" s="7">
        <v>1284</v>
      </c>
      <c r="K6" s="7">
        <v>1538</v>
      </c>
      <c r="L6" s="7">
        <v>1306</v>
      </c>
      <c r="M6" s="7">
        <v>808</v>
      </c>
      <c r="N6" s="7">
        <v>1010</v>
      </c>
      <c r="O6" s="7">
        <v>1158</v>
      </c>
      <c r="P6" s="6">
        <v>922</v>
      </c>
      <c r="Q6" s="6">
        <v>653</v>
      </c>
      <c r="R6" s="6">
        <v>881</v>
      </c>
      <c r="S6" s="7">
        <v>565</v>
      </c>
      <c r="T6" s="7">
        <v>629</v>
      </c>
      <c r="U6" s="7">
        <v>505</v>
      </c>
      <c r="V6" s="46">
        <v>829</v>
      </c>
      <c r="W6" s="7">
        <v>1100</v>
      </c>
      <c r="X6" s="7">
        <v>818</v>
      </c>
      <c r="Y6" s="7">
        <v>561</v>
      </c>
      <c r="Z6" s="7">
        <v>835</v>
      </c>
      <c r="AA6" s="7">
        <v>1048</v>
      </c>
      <c r="AB6" s="6">
        <v>761</v>
      </c>
      <c r="AC6" s="6">
        <v>399</v>
      </c>
      <c r="AD6" s="6">
        <v>558</v>
      </c>
      <c r="AE6" s="6">
        <v>729</v>
      </c>
      <c r="AF6" s="6">
        <v>495</v>
      </c>
      <c r="AG6" s="6">
        <v>287</v>
      </c>
      <c r="AH6" s="6">
        <v>501</v>
      </c>
      <c r="AI6" s="6">
        <v>657</v>
      </c>
      <c r="AJ6" s="6">
        <v>473</v>
      </c>
      <c r="AK6" s="8">
        <v>272</v>
      </c>
      <c r="AL6" s="8">
        <v>436</v>
      </c>
      <c r="AM6" s="8">
        <v>557</v>
      </c>
      <c r="AN6" s="8">
        <v>438</v>
      </c>
      <c r="AO6" s="8">
        <v>230</v>
      </c>
      <c r="AP6" s="8">
        <v>305</v>
      </c>
      <c r="AQ6" s="8">
        <v>391</v>
      </c>
      <c r="AR6" s="8">
        <v>298</v>
      </c>
    </row>
    <row r="7" spans="1:44" s="106" customFormat="1" x14ac:dyDescent="0.35">
      <c r="A7" s="6" t="s">
        <v>107</v>
      </c>
      <c r="B7" s="7">
        <v>475</v>
      </c>
      <c r="C7" s="7">
        <v>1053</v>
      </c>
      <c r="D7" s="7">
        <v>758</v>
      </c>
      <c r="E7" s="7">
        <v>392</v>
      </c>
      <c r="F7" s="7">
        <v>940</v>
      </c>
      <c r="G7" s="7">
        <v>1143</v>
      </c>
      <c r="H7" s="7">
        <v>821</v>
      </c>
      <c r="I7" s="7">
        <v>398</v>
      </c>
      <c r="J7" s="7">
        <v>731</v>
      </c>
      <c r="K7" s="7">
        <v>1316</v>
      </c>
      <c r="L7" s="7">
        <v>955</v>
      </c>
      <c r="M7" s="7">
        <v>595</v>
      </c>
      <c r="N7" s="7">
        <v>856</v>
      </c>
      <c r="O7" s="7">
        <v>979</v>
      </c>
      <c r="P7" s="7">
        <v>795</v>
      </c>
      <c r="Q7" s="7">
        <v>584</v>
      </c>
      <c r="R7" s="7">
        <v>749</v>
      </c>
      <c r="S7" s="7">
        <v>376</v>
      </c>
      <c r="T7" s="7">
        <v>467</v>
      </c>
      <c r="U7" s="7">
        <v>315</v>
      </c>
      <c r="V7" s="7">
        <v>658</v>
      </c>
      <c r="W7" s="7">
        <v>974</v>
      </c>
      <c r="X7" s="7">
        <v>694</v>
      </c>
      <c r="Y7" s="7">
        <v>386</v>
      </c>
      <c r="Z7" s="7">
        <v>757</v>
      </c>
      <c r="AA7" s="7">
        <v>973</v>
      </c>
      <c r="AB7" s="7">
        <v>689</v>
      </c>
      <c r="AC7" s="7">
        <v>216</v>
      </c>
      <c r="AD7" s="7">
        <v>665</v>
      </c>
      <c r="AE7" s="7">
        <v>667</v>
      </c>
      <c r="AF7" s="7">
        <v>436</v>
      </c>
      <c r="AG7" s="7">
        <v>191</v>
      </c>
      <c r="AH7" s="7">
        <v>443</v>
      </c>
      <c r="AI7" s="7">
        <v>590</v>
      </c>
      <c r="AJ7" s="7">
        <v>417</v>
      </c>
      <c r="AK7" s="8">
        <v>200</v>
      </c>
      <c r="AL7" s="8">
        <v>384</v>
      </c>
      <c r="AM7" s="8">
        <v>480</v>
      </c>
      <c r="AN7" s="8">
        <v>440</v>
      </c>
      <c r="AO7" s="8">
        <v>110</v>
      </c>
      <c r="AP7" s="8">
        <v>257</v>
      </c>
      <c r="AQ7" s="8">
        <v>325</v>
      </c>
      <c r="AR7" s="8">
        <v>255</v>
      </c>
    </row>
    <row r="8" spans="1:44" s="106" customFormat="1" x14ac:dyDescent="0.35">
      <c r="A8" s="6" t="s">
        <v>109</v>
      </c>
      <c r="B8" s="7">
        <v>483</v>
      </c>
      <c r="C8" s="7">
        <v>1069</v>
      </c>
      <c r="D8" s="7">
        <v>769</v>
      </c>
      <c r="E8" s="7">
        <v>465</v>
      </c>
      <c r="F8" s="7">
        <v>973</v>
      </c>
      <c r="G8" s="7">
        <v>1177</v>
      </c>
      <c r="H8" s="7">
        <v>847</v>
      </c>
      <c r="I8" s="7">
        <v>430</v>
      </c>
      <c r="J8" s="7">
        <v>1057</v>
      </c>
      <c r="K8" s="7">
        <v>1330</v>
      </c>
      <c r="L8" s="7">
        <v>1114</v>
      </c>
      <c r="M8" s="7">
        <v>632</v>
      </c>
      <c r="N8" s="7">
        <v>879</v>
      </c>
      <c r="O8" s="7">
        <v>1037</v>
      </c>
      <c r="P8" s="7">
        <v>801</v>
      </c>
      <c r="Q8" s="7">
        <v>536</v>
      </c>
      <c r="R8" s="7">
        <v>763</v>
      </c>
      <c r="S8" s="7">
        <v>438</v>
      </c>
      <c r="T8" s="7">
        <v>498</v>
      </c>
      <c r="U8" s="7">
        <v>375</v>
      </c>
      <c r="V8" s="7">
        <v>695</v>
      </c>
      <c r="W8" s="7">
        <v>974</v>
      </c>
      <c r="X8" s="7">
        <v>694</v>
      </c>
      <c r="Y8" s="7">
        <v>478</v>
      </c>
      <c r="Z8" s="7">
        <v>757</v>
      </c>
      <c r="AA8" s="7">
        <v>973</v>
      </c>
      <c r="AB8" s="7">
        <v>689</v>
      </c>
      <c r="AC8" s="7">
        <v>335</v>
      </c>
      <c r="AD8" s="7">
        <v>499</v>
      </c>
      <c r="AE8" s="7">
        <v>667</v>
      </c>
      <c r="AF8" s="7">
        <v>436</v>
      </c>
      <c r="AG8" s="7">
        <v>228</v>
      </c>
      <c r="AH8" s="7">
        <v>443</v>
      </c>
      <c r="AI8" s="7">
        <v>601</v>
      </c>
      <c r="AJ8" s="7">
        <v>473</v>
      </c>
      <c r="AK8" s="8">
        <v>272</v>
      </c>
      <c r="AL8" s="8">
        <v>436</v>
      </c>
      <c r="AM8" s="8">
        <v>557</v>
      </c>
      <c r="AN8" s="8">
        <v>497</v>
      </c>
      <c r="AO8" s="8">
        <v>173</v>
      </c>
      <c r="AP8" s="8">
        <v>257</v>
      </c>
      <c r="AQ8" s="8">
        <v>343</v>
      </c>
      <c r="AR8" s="8">
        <v>255</v>
      </c>
    </row>
    <row r="9" spans="1:44" x14ac:dyDescent="0.35">
      <c r="A9" s="6" t="s">
        <v>13</v>
      </c>
      <c r="B9" s="7">
        <v>-1673</v>
      </c>
      <c r="C9" s="7">
        <v>903</v>
      </c>
      <c r="D9" s="7">
        <v>611</v>
      </c>
      <c r="E9" s="7">
        <v>242</v>
      </c>
      <c r="F9" s="7">
        <v>788</v>
      </c>
      <c r="G9" s="7">
        <v>985</v>
      </c>
      <c r="H9" s="7">
        <v>667</v>
      </c>
      <c r="I9" s="7">
        <v>236</v>
      </c>
      <c r="J9" s="7">
        <v>575</v>
      </c>
      <c r="K9" s="7">
        <v>1166</v>
      </c>
      <c r="L9" s="7">
        <v>812</v>
      </c>
      <c r="M9" s="7">
        <v>470</v>
      </c>
      <c r="N9" s="7">
        <v>762</v>
      </c>
      <c r="O9" s="6">
        <v>898</v>
      </c>
      <c r="P9" s="6">
        <v>725</v>
      </c>
      <c r="Q9" s="6">
        <v>514</v>
      </c>
      <c r="R9" s="6">
        <v>676</v>
      </c>
      <c r="S9" s="6">
        <v>300</v>
      </c>
      <c r="T9" s="6">
        <v>389</v>
      </c>
      <c r="U9" s="6">
        <v>238</v>
      </c>
      <c r="V9" s="6">
        <v>583</v>
      </c>
      <c r="W9" s="6">
        <v>900</v>
      </c>
      <c r="X9" s="6">
        <v>618</v>
      </c>
      <c r="Y9" s="6">
        <v>328</v>
      </c>
      <c r="Z9" s="6">
        <v>702</v>
      </c>
      <c r="AA9" s="6">
        <v>919</v>
      </c>
      <c r="AB9" s="6">
        <v>638</v>
      </c>
      <c r="AC9" s="6">
        <v>191</v>
      </c>
      <c r="AD9" s="6">
        <v>648</v>
      </c>
      <c r="AE9" s="6">
        <v>650</v>
      </c>
      <c r="AF9" s="6">
        <v>418</v>
      </c>
      <c r="AG9" s="6">
        <v>173</v>
      </c>
      <c r="AH9" s="6">
        <v>426</v>
      </c>
      <c r="AI9" s="6">
        <v>573</v>
      </c>
      <c r="AJ9" s="6">
        <v>400</v>
      </c>
      <c r="AK9" s="8">
        <v>183</v>
      </c>
      <c r="AL9" s="8">
        <v>367</v>
      </c>
      <c r="AM9" s="8">
        <v>463</v>
      </c>
      <c r="AN9" s="8">
        <v>423</v>
      </c>
      <c r="AO9" s="8">
        <v>100</v>
      </c>
      <c r="AP9" s="8">
        <v>257</v>
      </c>
      <c r="AQ9" s="8">
        <v>325</v>
      </c>
      <c r="AR9" s="8">
        <v>255</v>
      </c>
    </row>
    <row r="10" spans="1:44" x14ac:dyDescent="0.35">
      <c r="A10" s="6" t="s">
        <v>29</v>
      </c>
      <c r="B10" s="7">
        <v>-1665</v>
      </c>
      <c r="C10" s="7">
        <v>920</v>
      </c>
      <c r="D10" s="7">
        <v>622</v>
      </c>
      <c r="E10" s="7">
        <v>316</v>
      </c>
      <c r="F10" s="7">
        <v>822</v>
      </c>
      <c r="G10" s="7">
        <v>1019</v>
      </c>
      <c r="H10" s="7">
        <v>693</v>
      </c>
      <c r="I10" s="7">
        <v>268</v>
      </c>
      <c r="J10" s="7">
        <v>901</v>
      </c>
      <c r="K10" s="7">
        <v>1180</v>
      </c>
      <c r="L10" s="7">
        <v>971</v>
      </c>
      <c r="M10" s="7">
        <v>507</v>
      </c>
      <c r="N10" s="7">
        <v>785</v>
      </c>
      <c r="O10" s="6">
        <v>955</v>
      </c>
      <c r="P10" s="6">
        <v>731</v>
      </c>
      <c r="Q10" s="6">
        <v>466</v>
      </c>
      <c r="R10" s="6">
        <v>690</v>
      </c>
      <c r="S10" s="6">
        <v>361</v>
      </c>
      <c r="T10" s="6">
        <v>421</v>
      </c>
      <c r="U10" s="6">
        <v>298</v>
      </c>
      <c r="V10" s="6">
        <v>619</v>
      </c>
      <c r="W10" s="6">
        <v>900</v>
      </c>
      <c r="X10" s="6">
        <v>618</v>
      </c>
      <c r="Y10" s="6">
        <v>420</v>
      </c>
      <c r="Z10" s="6">
        <v>702</v>
      </c>
      <c r="AA10" s="6">
        <v>919</v>
      </c>
      <c r="AB10" s="6">
        <v>638</v>
      </c>
      <c r="AC10" s="6">
        <v>310</v>
      </c>
      <c r="AD10" s="6">
        <v>482</v>
      </c>
      <c r="AE10" s="6">
        <v>650</v>
      </c>
      <c r="AF10" s="6">
        <v>418</v>
      </c>
      <c r="AG10" s="6">
        <v>210</v>
      </c>
      <c r="AH10" s="6">
        <v>426</v>
      </c>
      <c r="AI10" s="6">
        <v>584</v>
      </c>
      <c r="AJ10" s="6">
        <v>400</v>
      </c>
      <c r="AK10" s="8">
        <v>200</v>
      </c>
      <c r="AL10" s="8">
        <v>362</v>
      </c>
      <c r="AM10" s="8">
        <v>484</v>
      </c>
      <c r="AN10" s="38">
        <v>366</v>
      </c>
      <c r="AO10" s="8">
        <v>163</v>
      </c>
      <c r="AP10" s="8">
        <v>257</v>
      </c>
      <c r="AQ10" s="8">
        <v>343</v>
      </c>
      <c r="AR10" s="8">
        <v>255</v>
      </c>
    </row>
    <row r="11" spans="1:44" x14ac:dyDescent="0.35">
      <c r="A11" s="14" t="s">
        <v>138</v>
      </c>
      <c r="B11" s="157">
        <v>-6.01</v>
      </c>
      <c r="C11" s="157">
        <v>1.39</v>
      </c>
      <c r="D11" s="157">
        <v>0.85</v>
      </c>
      <c r="E11" s="157">
        <v>0.16</v>
      </c>
      <c r="F11" s="157">
        <v>1.29</v>
      </c>
      <c r="G11" s="157">
        <v>1.67</v>
      </c>
      <c r="H11" s="157">
        <v>1.04</v>
      </c>
      <c r="I11" s="157">
        <v>0.09</v>
      </c>
      <c r="J11" s="157">
        <v>1.36</v>
      </c>
      <c r="K11" s="157">
        <v>2.59</v>
      </c>
      <c r="L11" s="157">
        <v>1.54</v>
      </c>
      <c r="M11" s="157">
        <v>0.62</v>
      </c>
      <c r="N11" s="157">
        <v>1.5</v>
      </c>
      <c r="O11" s="157">
        <v>1.85</v>
      </c>
      <c r="P11" s="157">
        <v>1.66</v>
      </c>
      <c r="Q11" s="157">
        <v>-0.54</v>
      </c>
      <c r="R11" s="157">
        <v>0.95</v>
      </c>
      <c r="S11" s="6">
        <v>0.42</v>
      </c>
      <c r="T11" s="6">
        <v>0.69</v>
      </c>
      <c r="U11" s="6"/>
      <c r="V11" s="6"/>
      <c r="W11" s="6"/>
      <c r="X11" s="6"/>
      <c r="Y11" s="6"/>
      <c r="Z11" s="6"/>
      <c r="AA11" s="6"/>
      <c r="AB11" s="6"/>
      <c r="AC11" s="6"/>
      <c r="AD11" s="6"/>
      <c r="AE11" s="6"/>
      <c r="AF11" s="6"/>
      <c r="AG11" s="6"/>
      <c r="AH11" s="6"/>
      <c r="AI11" s="6"/>
      <c r="AJ11" s="6"/>
      <c r="AK11" s="8"/>
      <c r="AL11" s="8"/>
      <c r="AM11" s="8"/>
      <c r="AN11" s="38"/>
      <c r="AO11" s="8"/>
      <c r="AP11" s="8"/>
      <c r="AQ11" s="8"/>
      <c r="AR11" s="8"/>
    </row>
    <row r="12" spans="1:44" x14ac:dyDescent="0.35">
      <c r="A12" s="14" t="s">
        <v>150</v>
      </c>
      <c r="B12" s="157">
        <v>0.59</v>
      </c>
      <c r="C12" s="157">
        <v>1.76</v>
      </c>
      <c r="D12" s="157">
        <v>1.21</v>
      </c>
      <c r="E12" s="157">
        <v>0.67</v>
      </c>
      <c r="F12" s="157">
        <v>1.71</v>
      </c>
      <c r="G12" s="157">
        <v>2.11</v>
      </c>
      <c r="H12" s="157">
        <v>1.44</v>
      </c>
      <c r="I12" s="157">
        <v>0.54</v>
      </c>
      <c r="J12" s="157">
        <v>2.5299999999999998</v>
      </c>
      <c r="K12" s="157">
        <v>2.97</v>
      </c>
      <c r="L12" s="157">
        <v>2.27</v>
      </c>
      <c r="M12" s="157">
        <v>0.98</v>
      </c>
      <c r="N12" s="157">
        <v>1.77</v>
      </c>
      <c r="O12" s="157">
        <v>2.19</v>
      </c>
      <c r="P12" s="157">
        <v>1.85</v>
      </c>
      <c r="Q12" s="157"/>
      <c r="R12" s="157"/>
      <c r="S12" s="6"/>
      <c r="T12" s="6"/>
      <c r="U12" s="6"/>
      <c r="V12" s="6"/>
      <c r="W12" s="6"/>
      <c r="X12" s="6"/>
      <c r="Y12" s="6"/>
      <c r="Z12" s="6"/>
      <c r="AA12" s="6"/>
      <c r="AB12" s="6"/>
      <c r="AC12" s="6"/>
      <c r="AD12" s="6"/>
      <c r="AE12" s="6"/>
      <c r="AF12" s="6"/>
      <c r="AG12" s="6"/>
      <c r="AH12" s="6"/>
      <c r="AI12" s="6"/>
      <c r="AJ12" s="6"/>
      <c r="AK12" s="8"/>
      <c r="AL12" s="8"/>
      <c r="AM12" s="8"/>
      <c r="AN12" s="38"/>
      <c r="AO12" s="8"/>
      <c r="AP12" s="8"/>
      <c r="AQ12" s="8"/>
      <c r="AR12" s="8"/>
    </row>
    <row r="14" spans="1:44" x14ac:dyDescent="0.35">
      <c r="A14" s="5" t="s">
        <v>12</v>
      </c>
      <c r="B14" s="101"/>
      <c r="C14" s="101"/>
      <c r="D14" s="101"/>
      <c r="E14" s="101"/>
      <c r="F14" s="101"/>
      <c r="G14" s="101"/>
      <c r="H14" s="101"/>
      <c r="I14" s="101"/>
      <c r="J14" s="101"/>
      <c r="K14" s="101"/>
      <c r="L14" s="101"/>
      <c r="M14" s="101"/>
      <c r="N14" s="101"/>
      <c r="O14" s="5"/>
      <c r="P14" s="5"/>
      <c r="Q14" s="5"/>
      <c r="R14" s="5"/>
      <c r="S14" s="5"/>
      <c r="T14" s="5"/>
      <c r="U14" s="5"/>
      <c r="V14" s="5"/>
      <c r="W14" s="5"/>
      <c r="X14" s="5"/>
      <c r="Y14" s="5"/>
      <c r="Z14" s="5"/>
      <c r="AA14" s="5"/>
      <c r="AB14" s="5"/>
      <c r="AC14" s="5"/>
      <c r="AD14" s="5"/>
      <c r="AE14" s="5"/>
      <c r="AF14" s="5"/>
      <c r="AG14" s="41"/>
      <c r="AH14" s="41"/>
      <c r="AI14" s="6"/>
      <c r="AJ14" s="6"/>
      <c r="AK14" s="6"/>
      <c r="AL14" s="6"/>
      <c r="AM14" s="6"/>
      <c r="AN14" s="14"/>
      <c r="AO14" s="6"/>
      <c r="AP14" s="6"/>
      <c r="AQ14" s="6"/>
      <c r="AR14" s="6"/>
    </row>
    <row r="15" spans="1:44" x14ac:dyDescent="0.35">
      <c r="A15" s="6" t="s">
        <v>11</v>
      </c>
      <c r="B15" s="97">
        <v>12.4</v>
      </c>
      <c r="C15" s="97">
        <v>16.8</v>
      </c>
      <c r="D15" s="97">
        <v>15.2</v>
      </c>
      <c r="E15" s="97">
        <v>11.9</v>
      </c>
      <c r="F15" s="97">
        <v>17.100000000000001</v>
      </c>
      <c r="G15" s="97">
        <v>16.399999999999999</v>
      </c>
      <c r="H15" s="97">
        <v>14.2</v>
      </c>
      <c r="I15" s="97">
        <v>10.3</v>
      </c>
      <c r="J15" s="97">
        <v>12.6</v>
      </c>
      <c r="K15" s="97">
        <v>17.899999999999999</v>
      </c>
      <c r="L15" s="97">
        <v>15.3</v>
      </c>
      <c r="M15" s="97">
        <v>13.9</v>
      </c>
      <c r="N15" s="97">
        <v>17.8</v>
      </c>
      <c r="O15" s="6">
        <v>19.8</v>
      </c>
      <c r="P15" s="6">
        <v>18.899999999999999</v>
      </c>
      <c r="Q15" s="6">
        <v>16.600000000000001</v>
      </c>
      <c r="R15" s="6">
        <v>19.399999999999999</v>
      </c>
      <c r="S15" s="88">
        <v>15.1</v>
      </c>
      <c r="T15" s="88">
        <v>14.2</v>
      </c>
      <c r="U15" s="6">
        <v>11.4</v>
      </c>
      <c r="V15" s="6">
        <v>17.2</v>
      </c>
      <c r="W15" s="6">
        <v>20.6</v>
      </c>
      <c r="X15" s="6">
        <v>17.600000000000001</v>
      </c>
      <c r="Y15" s="6">
        <v>11.5</v>
      </c>
      <c r="Z15" s="6">
        <v>18.600000000000001</v>
      </c>
      <c r="AA15" s="6">
        <v>19.899999999999999</v>
      </c>
      <c r="AB15" s="6">
        <v>17.100000000000001</v>
      </c>
      <c r="AC15" s="6">
        <v>8.6</v>
      </c>
      <c r="AD15" s="6">
        <v>21.3</v>
      </c>
      <c r="AE15" s="6">
        <v>18.5</v>
      </c>
      <c r="AF15" s="6">
        <v>14.4</v>
      </c>
      <c r="AG15" s="9">
        <v>9</v>
      </c>
      <c r="AH15" s="9">
        <v>16</v>
      </c>
      <c r="AI15" s="9">
        <v>18.665125686217856</v>
      </c>
      <c r="AJ15" s="6">
        <v>15.8</v>
      </c>
      <c r="AK15" s="9">
        <v>10.1</v>
      </c>
      <c r="AL15" s="9">
        <v>15.3</v>
      </c>
      <c r="AM15" s="9">
        <v>16.7</v>
      </c>
      <c r="AN15" s="39">
        <v>17.2</v>
      </c>
      <c r="AO15" s="9">
        <v>7.5</v>
      </c>
      <c r="AP15" s="9">
        <v>14.2</v>
      </c>
      <c r="AQ15" s="9">
        <v>15.2</v>
      </c>
      <c r="AR15" s="9">
        <v>14.9</v>
      </c>
    </row>
    <row r="16" spans="1:44" x14ac:dyDescent="0.35">
      <c r="A16" s="6" t="s">
        <v>10</v>
      </c>
      <c r="B16" s="97">
        <v>12.5</v>
      </c>
      <c r="C16" s="97">
        <v>17</v>
      </c>
      <c r="D16" s="97">
        <v>15.4</v>
      </c>
      <c r="E16" s="97">
        <v>13.3</v>
      </c>
      <c r="F16" s="97">
        <v>17.600000000000001</v>
      </c>
      <c r="G16" s="97">
        <v>16.8</v>
      </c>
      <c r="H16" s="97">
        <v>14.5</v>
      </c>
      <c r="I16" s="97">
        <v>10.8</v>
      </c>
      <c r="J16" s="97">
        <v>17</v>
      </c>
      <c r="K16" s="97">
        <v>18.100000000000001</v>
      </c>
      <c r="L16" s="97">
        <v>17.399999999999999</v>
      </c>
      <c r="M16" s="97">
        <v>14.6</v>
      </c>
      <c r="N16" s="97">
        <v>18.2</v>
      </c>
      <c r="O16" s="9">
        <v>20.8</v>
      </c>
      <c r="P16" s="9">
        <v>19</v>
      </c>
      <c r="Q16" s="6">
        <v>15.5</v>
      </c>
      <c r="R16" s="6">
        <v>19.7</v>
      </c>
      <c r="S16" s="88">
        <v>17</v>
      </c>
      <c r="T16" s="88">
        <v>15</v>
      </c>
      <c r="U16" s="9">
        <v>12.9</v>
      </c>
      <c r="V16" s="85">
        <v>18</v>
      </c>
      <c r="W16" s="6">
        <v>20.6</v>
      </c>
      <c r="X16" s="6">
        <v>17.600000000000001</v>
      </c>
      <c r="Y16" s="6">
        <v>13.8</v>
      </c>
      <c r="Z16" s="6">
        <v>18.600000000000001</v>
      </c>
      <c r="AA16" s="6">
        <v>19.899999999999999</v>
      </c>
      <c r="AB16" s="6">
        <v>17.100000000000001</v>
      </c>
      <c r="AC16" s="6">
        <v>12.3</v>
      </c>
      <c r="AD16" s="6">
        <v>16.399999999999999</v>
      </c>
      <c r="AE16" s="6">
        <v>18.5</v>
      </c>
      <c r="AF16" s="6">
        <v>14.4</v>
      </c>
      <c r="AG16" s="9">
        <v>10.3</v>
      </c>
      <c r="AH16" s="9">
        <v>16</v>
      </c>
      <c r="AI16" s="9">
        <v>18.982952903785034</v>
      </c>
      <c r="AJ16" s="6">
        <v>15.8</v>
      </c>
      <c r="AK16" s="9">
        <v>10.8</v>
      </c>
      <c r="AL16" s="9">
        <v>15.1</v>
      </c>
      <c r="AM16" s="9">
        <v>17.399999999999999</v>
      </c>
      <c r="AN16" s="39">
        <v>15.3</v>
      </c>
      <c r="AO16" s="9">
        <v>10.4</v>
      </c>
      <c r="AP16" s="9">
        <v>14.2</v>
      </c>
      <c r="AQ16" s="9">
        <v>16</v>
      </c>
      <c r="AR16" s="9">
        <v>14.9</v>
      </c>
    </row>
    <row r="17" spans="1:44" x14ac:dyDescent="0.35">
      <c r="A17" s="6" t="s">
        <v>110</v>
      </c>
      <c r="B17" s="97">
        <v>8.4</v>
      </c>
      <c r="C17" s="97">
        <v>13.7</v>
      </c>
      <c r="D17" s="97">
        <v>11.6</v>
      </c>
      <c r="E17" s="97">
        <v>7.4</v>
      </c>
      <c r="F17" s="97">
        <v>13.8</v>
      </c>
      <c r="G17" s="97">
        <v>13.7</v>
      </c>
      <c r="H17" s="97">
        <v>11.3</v>
      </c>
      <c r="I17" s="97">
        <v>6.4</v>
      </c>
      <c r="J17" s="97">
        <v>9.6</v>
      </c>
      <c r="K17" s="97">
        <v>15.5</v>
      </c>
      <c r="L17" s="97">
        <v>12.7</v>
      </c>
      <c r="M17" s="97">
        <v>10.7</v>
      </c>
      <c r="N17" s="97">
        <v>15.4</v>
      </c>
      <c r="O17" s="97">
        <v>17.600000000000001</v>
      </c>
      <c r="P17" s="97">
        <v>16.399999999999999</v>
      </c>
      <c r="Q17" s="97">
        <v>13.9</v>
      </c>
      <c r="R17" s="97">
        <v>16.8</v>
      </c>
      <c r="S17" s="97">
        <v>11.3</v>
      </c>
      <c r="T17" s="97">
        <v>11.1</v>
      </c>
      <c r="U17" s="97">
        <v>8</v>
      </c>
      <c r="V17" s="97">
        <v>14.3</v>
      </c>
      <c r="W17" s="6">
        <v>18.3</v>
      </c>
      <c r="X17" s="6">
        <v>14.9</v>
      </c>
      <c r="Y17" s="6">
        <v>9.5</v>
      </c>
      <c r="Z17" s="6">
        <v>16.8</v>
      </c>
      <c r="AA17" s="6">
        <v>18.5</v>
      </c>
      <c r="AB17" s="6">
        <v>15.5</v>
      </c>
      <c r="AC17" s="6">
        <v>6.6</v>
      </c>
      <c r="AD17" s="6">
        <v>19.600000000000001</v>
      </c>
      <c r="AE17" s="6">
        <v>16.899999999999999</v>
      </c>
      <c r="AF17" s="6">
        <v>12.7</v>
      </c>
      <c r="AG17" s="6">
        <v>6.9</v>
      </c>
      <c r="AH17" s="6">
        <v>14.1</v>
      </c>
      <c r="AI17" s="6">
        <v>17</v>
      </c>
      <c r="AJ17" s="6">
        <v>13.9</v>
      </c>
      <c r="AK17" s="6">
        <v>7.9</v>
      </c>
      <c r="AL17" s="6">
        <v>13.3</v>
      </c>
      <c r="AM17" s="6">
        <v>15</v>
      </c>
      <c r="AN17" s="127">
        <v>15.3</v>
      </c>
      <c r="AO17" s="127">
        <v>5</v>
      </c>
      <c r="AP17" s="127">
        <v>12</v>
      </c>
      <c r="AQ17" s="127">
        <v>13.3</v>
      </c>
      <c r="AR17" s="127">
        <v>12.7</v>
      </c>
    </row>
    <row r="18" spans="1:44" x14ac:dyDescent="0.35">
      <c r="A18" s="6" t="s">
        <v>111</v>
      </c>
      <c r="B18" s="97">
        <v>8.6</v>
      </c>
      <c r="C18" s="97">
        <v>14</v>
      </c>
      <c r="D18" s="97">
        <v>11.8</v>
      </c>
      <c r="E18" s="97">
        <v>8.6999999999999993</v>
      </c>
      <c r="F18" s="97">
        <v>14.3</v>
      </c>
      <c r="G18" s="97">
        <v>14.1</v>
      </c>
      <c r="H18" s="97">
        <v>11.6</v>
      </c>
      <c r="I18" s="97">
        <v>7</v>
      </c>
      <c r="J18" s="97">
        <v>14</v>
      </c>
      <c r="K18" s="97">
        <v>15.7</v>
      </c>
      <c r="L18" s="97">
        <v>14.8</v>
      </c>
      <c r="M18" s="97">
        <v>11.4</v>
      </c>
      <c r="N18" s="97">
        <v>15.8</v>
      </c>
      <c r="O18" s="97">
        <v>18.600000000000001</v>
      </c>
      <c r="P18" s="97">
        <v>16.5</v>
      </c>
      <c r="Q18" s="97">
        <v>12.7</v>
      </c>
      <c r="R18" s="97">
        <v>17.100000000000001</v>
      </c>
      <c r="S18" s="97">
        <v>13.2</v>
      </c>
      <c r="T18" s="97">
        <v>11.9</v>
      </c>
      <c r="U18" s="97">
        <v>9.6</v>
      </c>
      <c r="V18" s="97">
        <v>15.1</v>
      </c>
      <c r="W18" s="6">
        <v>18.3</v>
      </c>
      <c r="X18" s="6">
        <v>14.9</v>
      </c>
      <c r="Y18" s="6">
        <v>11.7</v>
      </c>
      <c r="Z18" s="6">
        <v>16.8</v>
      </c>
      <c r="AA18" s="6">
        <v>18.5</v>
      </c>
      <c r="AB18" s="6">
        <v>15.5</v>
      </c>
      <c r="AC18" s="6">
        <v>10.3</v>
      </c>
      <c r="AD18" s="6">
        <v>14.7</v>
      </c>
      <c r="AE18" s="6">
        <v>16.899999999999999</v>
      </c>
      <c r="AF18" s="6">
        <v>12.7</v>
      </c>
      <c r="AG18" s="6">
        <v>8.1999999999999993</v>
      </c>
      <c r="AH18" s="6">
        <v>14.1</v>
      </c>
      <c r="AI18" s="6">
        <v>17.399999999999999</v>
      </c>
      <c r="AJ18" s="6">
        <v>15.8</v>
      </c>
      <c r="AK18" s="6">
        <v>10.8</v>
      </c>
      <c r="AL18" s="6">
        <v>15.1</v>
      </c>
      <c r="AM18" s="6">
        <v>17.399999999999999</v>
      </c>
      <c r="AN18" s="127">
        <v>17.3</v>
      </c>
      <c r="AO18" s="127">
        <v>7.8</v>
      </c>
      <c r="AP18" s="127">
        <v>12</v>
      </c>
      <c r="AQ18" s="127">
        <v>14</v>
      </c>
      <c r="AR18" s="127">
        <v>12.7</v>
      </c>
    </row>
    <row r="19" spans="1:44" x14ac:dyDescent="0.35">
      <c r="A19" s="6" t="s">
        <v>9</v>
      </c>
      <c r="B19" s="97">
        <v>-29.6</v>
      </c>
      <c r="C19" s="97">
        <v>11.8</v>
      </c>
      <c r="D19" s="97">
        <v>9.4</v>
      </c>
      <c r="E19" s="97">
        <v>4.5</v>
      </c>
      <c r="F19" s="97">
        <v>11.5</v>
      </c>
      <c r="G19" s="97">
        <v>11.8</v>
      </c>
      <c r="H19" s="97">
        <v>9.1999999999999993</v>
      </c>
      <c r="I19" s="97">
        <v>3.8</v>
      </c>
      <c r="J19" s="97">
        <v>7.6</v>
      </c>
      <c r="K19" s="97">
        <v>13.7</v>
      </c>
      <c r="L19" s="97">
        <v>10.8</v>
      </c>
      <c r="M19" s="97">
        <v>8.5</v>
      </c>
      <c r="N19" s="97">
        <v>13.7</v>
      </c>
      <c r="O19" s="6">
        <v>16.100000000000001</v>
      </c>
      <c r="P19" s="6">
        <v>14.9</v>
      </c>
      <c r="Q19" s="6">
        <v>12.2</v>
      </c>
      <c r="R19" s="6">
        <v>15.1</v>
      </c>
      <c r="S19" s="88">
        <v>9</v>
      </c>
      <c r="T19" s="88">
        <v>9.3000000000000007</v>
      </c>
      <c r="U19" s="6">
        <v>6.1</v>
      </c>
      <c r="V19" s="6">
        <v>12.7</v>
      </c>
      <c r="W19" s="6">
        <v>16.899999999999999</v>
      </c>
      <c r="X19" s="6">
        <v>13.3</v>
      </c>
      <c r="Y19" s="6">
        <v>8.1</v>
      </c>
      <c r="Z19" s="6">
        <v>15.6</v>
      </c>
      <c r="AA19" s="6">
        <v>17.5</v>
      </c>
      <c r="AB19" s="9">
        <v>14.4</v>
      </c>
      <c r="AC19" s="9">
        <v>5.9</v>
      </c>
      <c r="AD19" s="9">
        <v>19.100000000000001</v>
      </c>
      <c r="AE19" s="9">
        <v>16.5</v>
      </c>
      <c r="AF19" s="9">
        <v>12.1</v>
      </c>
      <c r="AG19" s="9">
        <v>6.2</v>
      </c>
      <c r="AH19" s="9">
        <v>13.6</v>
      </c>
      <c r="AI19" s="9">
        <v>16.555908696908407</v>
      </c>
      <c r="AJ19" s="6">
        <v>13.3</v>
      </c>
      <c r="AK19" s="9">
        <v>7.3</v>
      </c>
      <c r="AL19" s="9">
        <v>12.7</v>
      </c>
      <c r="AM19" s="9">
        <v>14.5</v>
      </c>
      <c r="AN19" s="39">
        <v>14.7</v>
      </c>
      <c r="AO19" s="9">
        <v>4.5</v>
      </c>
      <c r="AP19" s="9">
        <v>12</v>
      </c>
      <c r="AQ19" s="9">
        <v>13.3</v>
      </c>
      <c r="AR19" s="9">
        <v>12.7</v>
      </c>
    </row>
    <row r="20" spans="1:44" x14ac:dyDescent="0.35">
      <c r="A20" s="6" t="s">
        <v>30</v>
      </c>
      <c r="B20" s="97">
        <v>-29.5</v>
      </c>
      <c r="C20" s="97">
        <v>12</v>
      </c>
      <c r="D20" s="97">
        <v>9.5</v>
      </c>
      <c r="E20" s="97">
        <v>5.9</v>
      </c>
      <c r="F20" s="97">
        <v>12</v>
      </c>
      <c r="G20" s="97">
        <v>12.2</v>
      </c>
      <c r="H20" s="97">
        <v>9.5</v>
      </c>
      <c r="I20" s="97">
        <v>4.3</v>
      </c>
      <c r="J20" s="97">
        <v>11.9</v>
      </c>
      <c r="K20" s="97">
        <v>13.9</v>
      </c>
      <c r="L20" s="97">
        <v>12.9</v>
      </c>
      <c r="M20" s="97">
        <v>9.1999999999999993</v>
      </c>
      <c r="N20" s="97">
        <v>14.2</v>
      </c>
      <c r="O20" s="97">
        <v>17.2</v>
      </c>
      <c r="P20" s="97">
        <v>15</v>
      </c>
      <c r="Q20" s="6">
        <v>11.1</v>
      </c>
      <c r="R20" s="6">
        <v>15.5</v>
      </c>
      <c r="S20" s="88">
        <v>10.9</v>
      </c>
      <c r="T20" s="88">
        <v>10</v>
      </c>
      <c r="U20" s="6">
        <v>7.6</v>
      </c>
      <c r="V20" s="6">
        <v>13.5</v>
      </c>
      <c r="W20" s="6">
        <v>16.899999999999999</v>
      </c>
      <c r="X20" s="6">
        <v>13.3</v>
      </c>
      <c r="Y20" s="6">
        <v>10.3</v>
      </c>
      <c r="Z20" s="6">
        <v>15.6</v>
      </c>
      <c r="AA20" s="6">
        <v>17.5</v>
      </c>
      <c r="AB20" s="9">
        <v>14.4</v>
      </c>
      <c r="AC20" s="9">
        <v>9.5</v>
      </c>
      <c r="AD20" s="9">
        <v>14.2</v>
      </c>
      <c r="AE20" s="9">
        <v>16.5</v>
      </c>
      <c r="AF20" s="9">
        <v>12.1</v>
      </c>
      <c r="AG20" s="9">
        <v>7.5</v>
      </c>
      <c r="AH20" s="9">
        <v>13.6</v>
      </c>
      <c r="AI20" s="9">
        <v>16.873735914475585</v>
      </c>
      <c r="AJ20" s="6">
        <v>13.3</v>
      </c>
      <c r="AK20" s="9">
        <v>7.9</v>
      </c>
      <c r="AL20" s="9">
        <v>12.6</v>
      </c>
      <c r="AM20" s="9">
        <v>15.1</v>
      </c>
      <c r="AN20" s="39">
        <v>12.7</v>
      </c>
      <c r="AO20" s="9">
        <v>7.4</v>
      </c>
      <c r="AP20" s="9">
        <v>12</v>
      </c>
      <c r="AQ20" s="9">
        <v>14</v>
      </c>
      <c r="AR20" s="9">
        <v>12.7</v>
      </c>
    </row>
    <row r="22" spans="1:44" x14ac:dyDescent="0.35">
      <c r="A22" s="5" t="s">
        <v>8</v>
      </c>
      <c r="B22" s="104"/>
      <c r="C22" s="104"/>
      <c r="D22" s="104"/>
      <c r="E22" s="104"/>
      <c r="F22" s="104"/>
      <c r="G22" s="104"/>
      <c r="H22" s="104"/>
      <c r="I22" s="104"/>
      <c r="J22" s="104"/>
      <c r="K22" s="104"/>
      <c r="L22" s="104"/>
      <c r="M22" s="104"/>
      <c r="N22" s="104"/>
      <c r="O22" s="5"/>
      <c r="P22" s="5"/>
      <c r="Q22" s="5"/>
      <c r="R22" s="5"/>
      <c r="S22" s="5"/>
      <c r="T22" s="5"/>
      <c r="U22" s="5"/>
      <c r="V22" s="5"/>
      <c r="W22" s="5"/>
      <c r="X22" s="5"/>
      <c r="Y22" s="128"/>
      <c r="Z22" s="5"/>
      <c r="AA22" s="5"/>
      <c r="AB22" s="5"/>
      <c r="AC22" s="5"/>
      <c r="AD22" s="5"/>
      <c r="AE22" s="5"/>
      <c r="AF22" s="5"/>
      <c r="AG22" s="41"/>
      <c r="AH22" s="41"/>
      <c r="AI22" s="6"/>
      <c r="AJ22" s="6"/>
      <c r="AK22" s="6"/>
      <c r="AL22" s="6"/>
      <c r="AM22" s="6"/>
      <c r="AN22" s="14"/>
      <c r="AO22" s="6"/>
      <c r="AP22" s="6"/>
      <c r="AQ22" s="6"/>
      <c r="AR22" s="6"/>
    </row>
    <row r="23" spans="1:44" x14ac:dyDescent="0.35">
      <c r="A23" s="6" t="s">
        <v>7</v>
      </c>
      <c r="B23" s="97">
        <v>0.2</v>
      </c>
      <c r="C23" s="97">
        <v>6.3</v>
      </c>
      <c r="D23" s="97">
        <v>6.4</v>
      </c>
      <c r="E23" s="97">
        <v>6.5</v>
      </c>
      <c r="F23" s="97">
        <v>6.4</v>
      </c>
      <c r="G23" s="97">
        <v>5.8</v>
      </c>
      <c r="H23" s="97">
        <v>6.3</v>
      </c>
      <c r="I23" s="97">
        <v>6.8</v>
      </c>
      <c r="J23" s="97">
        <v>7.7</v>
      </c>
      <c r="K23" s="97">
        <v>9.1</v>
      </c>
      <c r="L23" s="97">
        <v>9.3000000000000007</v>
      </c>
      <c r="M23" s="97">
        <v>9.9</v>
      </c>
      <c r="N23" s="97">
        <v>11.3</v>
      </c>
      <c r="O23" s="6">
        <v>11.3</v>
      </c>
      <c r="P23" s="6">
        <v>8.9</v>
      </c>
      <c r="Q23" s="6">
        <v>7.4</v>
      </c>
      <c r="R23" s="6">
        <v>6.1</v>
      </c>
      <c r="S23" s="6">
        <v>5.6</v>
      </c>
      <c r="T23" s="6">
        <v>7.7</v>
      </c>
      <c r="U23" s="6">
        <v>8.6</v>
      </c>
      <c r="V23" s="6">
        <v>8.9</v>
      </c>
      <c r="W23" s="6">
        <v>9.5</v>
      </c>
      <c r="X23" s="6">
        <v>10</v>
      </c>
      <c r="Y23" s="6">
        <v>10</v>
      </c>
      <c r="Z23" s="6">
        <v>9</v>
      </c>
      <c r="AA23" s="6">
        <v>10</v>
      </c>
      <c r="AB23" s="45">
        <v>10</v>
      </c>
      <c r="AC23" s="6">
        <v>10</v>
      </c>
      <c r="AD23" s="6">
        <v>11</v>
      </c>
      <c r="AE23" s="6">
        <v>9</v>
      </c>
      <c r="AF23" s="6">
        <v>9</v>
      </c>
      <c r="AG23" s="6">
        <v>9</v>
      </c>
      <c r="AH23" s="6">
        <v>9</v>
      </c>
      <c r="AI23" s="6">
        <v>9</v>
      </c>
      <c r="AJ23" s="6">
        <v>9</v>
      </c>
      <c r="AK23" s="6">
        <v>9</v>
      </c>
      <c r="AL23" s="6">
        <v>9</v>
      </c>
      <c r="AM23" s="6">
        <v>8</v>
      </c>
      <c r="AN23" s="14">
        <v>8</v>
      </c>
      <c r="AO23" s="6">
        <v>7</v>
      </c>
      <c r="AP23" s="6">
        <v>8</v>
      </c>
      <c r="AQ23" s="6">
        <v>8</v>
      </c>
      <c r="AR23" s="6">
        <v>7</v>
      </c>
    </row>
    <row r="24" spans="1:44" ht="20" x14ac:dyDescent="0.35">
      <c r="A24" s="6" t="s">
        <v>93</v>
      </c>
      <c r="B24" s="97">
        <v>0.7</v>
      </c>
      <c r="C24" s="97">
        <v>20.9</v>
      </c>
      <c r="D24" s="97">
        <v>20.8</v>
      </c>
      <c r="E24" s="97">
        <v>21</v>
      </c>
      <c r="F24" s="97">
        <v>20.3</v>
      </c>
      <c r="G24" s="97">
        <v>18.5</v>
      </c>
      <c r="H24" s="97">
        <v>20.5</v>
      </c>
      <c r="I24" s="97">
        <v>23.1</v>
      </c>
      <c r="J24" s="97">
        <v>27.3</v>
      </c>
      <c r="K24" s="97">
        <v>33</v>
      </c>
      <c r="L24" s="97">
        <v>34.1</v>
      </c>
      <c r="M24" s="97">
        <v>36.9</v>
      </c>
      <c r="N24" s="97">
        <v>42.3</v>
      </c>
      <c r="O24" s="6">
        <v>41.9</v>
      </c>
      <c r="P24" s="6">
        <v>33.1</v>
      </c>
      <c r="Q24" s="6">
        <v>26.9</v>
      </c>
      <c r="R24" s="6">
        <v>21.5</v>
      </c>
      <c r="S24" s="88">
        <v>19.399999999999999</v>
      </c>
      <c r="T24" s="88">
        <v>26.3</v>
      </c>
      <c r="U24" s="9">
        <v>28.3</v>
      </c>
      <c r="V24" s="9">
        <v>28.8</v>
      </c>
      <c r="W24" s="9">
        <v>30</v>
      </c>
      <c r="X24" s="9">
        <v>29.9</v>
      </c>
      <c r="Y24" s="9">
        <v>30.5</v>
      </c>
      <c r="Z24" s="6">
        <v>29.3</v>
      </c>
      <c r="AA24" s="6">
        <v>32.1</v>
      </c>
      <c r="AB24" s="6">
        <v>32.299999999999997</v>
      </c>
      <c r="AC24" s="10">
        <v>33</v>
      </c>
      <c r="AD24" s="81">
        <v>36.799999999999997</v>
      </c>
      <c r="AE24" s="10">
        <v>32.4</v>
      </c>
      <c r="AF24" s="10">
        <v>31.2</v>
      </c>
      <c r="AG24" s="10">
        <v>31.6</v>
      </c>
      <c r="AH24" s="10">
        <v>33.4</v>
      </c>
      <c r="AI24" s="10">
        <v>33.421832795815313</v>
      </c>
      <c r="AJ24" s="10">
        <v>33.299999999999997</v>
      </c>
      <c r="AK24" s="6">
        <v>36</v>
      </c>
      <c r="AL24" s="6">
        <v>36</v>
      </c>
      <c r="AM24" s="6">
        <v>37</v>
      </c>
      <c r="AN24" s="14">
        <v>36</v>
      </c>
      <c r="AO24" s="6">
        <v>35</v>
      </c>
      <c r="AP24" s="6">
        <v>43</v>
      </c>
      <c r="AQ24" s="6">
        <v>42</v>
      </c>
      <c r="AR24" s="6">
        <v>43</v>
      </c>
    </row>
    <row r="25" spans="1:44" x14ac:dyDescent="0.35">
      <c r="A25" s="6"/>
      <c r="B25" s="7"/>
      <c r="C25" s="7"/>
      <c r="D25" s="7"/>
      <c r="E25" s="7"/>
      <c r="F25" s="7"/>
      <c r="G25" s="7"/>
      <c r="H25" s="7"/>
      <c r="I25" s="7"/>
      <c r="J25" s="7"/>
      <c r="K25" s="7"/>
      <c r="L25" s="7"/>
      <c r="M25" s="7"/>
      <c r="N25" s="7"/>
      <c r="O25" s="6"/>
      <c r="P25" s="6"/>
      <c r="Q25" s="6"/>
      <c r="R25" s="6"/>
      <c r="S25" s="6"/>
      <c r="T25" s="6"/>
      <c r="U25" s="6"/>
      <c r="V25" s="6"/>
      <c r="W25" s="6"/>
      <c r="X25" s="6"/>
      <c r="Y25" s="6"/>
      <c r="Z25" s="6"/>
      <c r="AA25" s="6"/>
      <c r="AB25" s="6"/>
      <c r="AC25" s="6"/>
      <c r="AD25" s="6"/>
      <c r="AE25" s="6"/>
      <c r="AF25" s="6"/>
      <c r="AG25" s="41"/>
      <c r="AH25" s="41"/>
      <c r="AI25" s="6"/>
      <c r="AJ25" s="6"/>
      <c r="AK25" s="6"/>
      <c r="AL25" s="6"/>
      <c r="AM25" s="6"/>
      <c r="AN25" s="14"/>
      <c r="AO25" s="6"/>
      <c r="AP25" s="6"/>
      <c r="AQ25" s="6"/>
      <c r="AR25" s="6"/>
    </row>
    <row r="26" spans="1:44" x14ac:dyDescent="0.35">
      <c r="A26" s="5" t="s">
        <v>146</v>
      </c>
      <c r="B26" s="101"/>
      <c r="C26" s="101"/>
      <c r="D26" s="101"/>
      <c r="E26" s="101"/>
      <c r="F26" s="101"/>
      <c r="G26" s="101"/>
      <c r="H26" s="101"/>
      <c r="I26" s="101"/>
      <c r="J26" s="101"/>
      <c r="K26" s="101"/>
      <c r="L26" s="101"/>
      <c r="M26" s="101"/>
      <c r="N26" s="101"/>
      <c r="O26" s="5"/>
      <c r="P26" s="5"/>
      <c r="Q26" s="5"/>
      <c r="R26" s="5"/>
      <c r="S26" s="5"/>
      <c r="T26" s="5"/>
      <c r="U26" s="5"/>
      <c r="V26" s="5"/>
      <c r="W26" s="5"/>
      <c r="X26" s="5"/>
      <c r="Y26" s="5"/>
      <c r="Z26" s="5"/>
      <c r="AA26" s="5"/>
      <c r="AB26" s="5"/>
      <c r="AC26" s="5"/>
      <c r="AD26" s="5"/>
      <c r="AE26" s="5"/>
      <c r="AF26" s="5"/>
      <c r="AG26" s="6"/>
      <c r="AH26" s="6"/>
      <c r="AI26" s="6"/>
      <c r="AJ26" s="6"/>
      <c r="AK26" s="6"/>
      <c r="AL26" s="6"/>
      <c r="AM26" s="6"/>
      <c r="AN26" s="14"/>
      <c r="AO26" s="6"/>
      <c r="AP26" s="6"/>
      <c r="AQ26" s="6"/>
      <c r="AR26" s="6"/>
    </row>
    <row r="27" spans="1:44" x14ac:dyDescent="0.35">
      <c r="A27" s="6" t="s">
        <v>5</v>
      </c>
      <c r="B27" s="7">
        <v>50633</v>
      </c>
      <c r="C27" s="7">
        <v>56330</v>
      </c>
      <c r="D27" s="7">
        <v>56661</v>
      </c>
      <c r="E27" s="7">
        <v>54119</v>
      </c>
      <c r="F27" s="7">
        <v>57130</v>
      </c>
      <c r="G27" s="7">
        <v>61947</v>
      </c>
      <c r="H27" s="7">
        <v>58109</v>
      </c>
      <c r="I27" s="7">
        <v>57451</v>
      </c>
      <c r="J27" s="7">
        <v>62090</v>
      </c>
      <c r="K27" s="7">
        <v>59931</v>
      </c>
      <c r="L27" s="7">
        <v>55022</v>
      </c>
      <c r="M27" s="7">
        <v>52030</v>
      </c>
      <c r="N27" s="7">
        <v>46617</v>
      </c>
      <c r="O27" s="7">
        <v>41751</v>
      </c>
      <c r="P27" s="7">
        <v>38705</v>
      </c>
      <c r="Q27" s="7">
        <v>37615</v>
      </c>
      <c r="R27" s="7">
        <v>38559</v>
      </c>
      <c r="S27" s="7">
        <v>38987</v>
      </c>
      <c r="T27" s="7">
        <v>38880</v>
      </c>
      <c r="U27" s="7">
        <v>36681</v>
      </c>
      <c r="V27" s="46">
        <v>37802</v>
      </c>
      <c r="W27" s="7">
        <v>36273</v>
      </c>
      <c r="X27" s="7">
        <v>37472</v>
      </c>
      <c r="Y27" s="7">
        <v>34111</v>
      </c>
      <c r="Z27" s="7">
        <v>34870</v>
      </c>
      <c r="AA27" s="7">
        <v>33926</v>
      </c>
      <c r="AB27" s="7">
        <v>32538</v>
      </c>
      <c r="AC27" s="7">
        <v>31005</v>
      </c>
      <c r="AD27" s="7">
        <v>22305</v>
      </c>
      <c r="AE27" s="7">
        <v>22413</v>
      </c>
      <c r="AF27" s="7">
        <v>22893</v>
      </c>
      <c r="AG27" s="7">
        <v>22308</v>
      </c>
      <c r="AH27" s="7">
        <v>21626</v>
      </c>
      <c r="AI27" s="7">
        <v>21048</v>
      </c>
      <c r="AJ27" s="7">
        <v>20084</v>
      </c>
      <c r="AK27" s="7">
        <v>19959</v>
      </c>
      <c r="AL27" s="7">
        <v>19113</v>
      </c>
      <c r="AM27" s="7">
        <v>19301</v>
      </c>
      <c r="AN27" s="24">
        <v>20439</v>
      </c>
      <c r="AO27" s="7">
        <v>19069</v>
      </c>
      <c r="AP27" s="7">
        <v>16110</v>
      </c>
      <c r="AQ27" s="7">
        <v>16088</v>
      </c>
      <c r="AR27" s="7">
        <v>15363</v>
      </c>
    </row>
    <row r="28" spans="1:44" x14ac:dyDescent="0.35">
      <c r="A28" s="6" t="s">
        <v>95</v>
      </c>
      <c r="B28" s="7">
        <v>15383</v>
      </c>
      <c r="C28" s="7">
        <v>16832</v>
      </c>
      <c r="D28" s="7">
        <v>16808</v>
      </c>
      <c r="E28" s="7">
        <v>16851</v>
      </c>
      <c r="F28" s="7">
        <v>17559</v>
      </c>
      <c r="G28" s="7">
        <v>21363</v>
      </c>
      <c r="H28" s="7">
        <v>19267</v>
      </c>
      <c r="I28" s="7">
        <v>19170</v>
      </c>
      <c r="J28" s="7">
        <v>19384</v>
      </c>
      <c r="K28" s="7">
        <v>18739</v>
      </c>
      <c r="L28" s="7">
        <v>16907</v>
      </c>
      <c r="M28" s="7">
        <v>16802</v>
      </c>
      <c r="N28" s="7">
        <v>16610</v>
      </c>
      <c r="O28" s="7">
        <v>13395</v>
      </c>
      <c r="P28" s="7">
        <v>13525</v>
      </c>
      <c r="Q28" s="7">
        <v>14252</v>
      </c>
      <c r="R28" s="7">
        <v>15050</v>
      </c>
      <c r="S28" s="7">
        <v>15293</v>
      </c>
      <c r="T28" s="7">
        <v>13985</v>
      </c>
      <c r="U28" s="7">
        <v>13109</v>
      </c>
      <c r="V28" s="7">
        <v>12703</v>
      </c>
      <c r="W28" s="7">
        <v>13142</v>
      </c>
      <c r="X28" s="7">
        <v>14155</v>
      </c>
      <c r="Y28" s="7">
        <v>12349</v>
      </c>
      <c r="Z28" s="7">
        <v>13374</v>
      </c>
      <c r="AA28" s="7">
        <v>12295</v>
      </c>
      <c r="AB28" s="7">
        <v>11825</v>
      </c>
      <c r="AC28" s="7">
        <v>11230</v>
      </c>
      <c r="AD28" s="46">
        <v>4864</v>
      </c>
      <c r="AE28" s="7">
        <v>5078</v>
      </c>
      <c r="AF28" s="7">
        <v>5187</v>
      </c>
      <c r="AG28" s="7">
        <v>5318</v>
      </c>
      <c r="AH28" s="7">
        <v>5132</v>
      </c>
      <c r="AI28" s="7">
        <v>5115</v>
      </c>
      <c r="AJ28" s="7">
        <v>5072</v>
      </c>
      <c r="AK28" s="7">
        <v>5291</v>
      </c>
      <c r="AL28" s="7">
        <v>9371</v>
      </c>
      <c r="AM28" s="7">
        <v>9348</v>
      </c>
      <c r="AN28" s="24">
        <v>10329</v>
      </c>
      <c r="AO28" s="7">
        <v>9984</v>
      </c>
      <c r="AP28" s="7">
        <v>8372</v>
      </c>
      <c r="AQ28" s="7">
        <v>8470</v>
      </c>
      <c r="AR28" s="7">
        <v>7865</v>
      </c>
    </row>
    <row r="29" spans="1:44" x14ac:dyDescent="0.35">
      <c r="A29" s="6" t="s">
        <v>3</v>
      </c>
      <c r="B29" s="7">
        <v>24746</v>
      </c>
      <c r="C29" s="7">
        <v>27802</v>
      </c>
      <c r="D29" s="7">
        <v>28010</v>
      </c>
      <c r="E29" s="7">
        <v>25992</v>
      </c>
      <c r="F29" s="7">
        <v>28205</v>
      </c>
      <c r="G29" s="7">
        <v>28173</v>
      </c>
      <c r="H29" s="7">
        <v>26506</v>
      </c>
      <c r="I29" s="7">
        <v>26415</v>
      </c>
      <c r="J29" s="46">
        <v>28048</v>
      </c>
      <c r="K29" s="7">
        <v>25965</v>
      </c>
      <c r="L29" s="7">
        <v>23871</v>
      </c>
      <c r="M29" s="7">
        <v>22447</v>
      </c>
      <c r="N29" s="7">
        <v>21383</v>
      </c>
      <c r="O29" s="7">
        <v>20593</v>
      </c>
      <c r="P29" s="7">
        <v>17727</v>
      </c>
      <c r="Q29" s="7">
        <v>16201</v>
      </c>
      <c r="R29" s="7">
        <v>17228</v>
      </c>
      <c r="S29" s="7">
        <v>17270</v>
      </c>
      <c r="T29" s="7">
        <v>17995</v>
      </c>
      <c r="U29" s="7">
        <v>17363</v>
      </c>
      <c r="V29" s="7">
        <v>17793</v>
      </c>
      <c r="W29" s="7">
        <v>16782</v>
      </c>
      <c r="X29" s="7">
        <v>16970</v>
      </c>
      <c r="Y29" s="7">
        <v>16029</v>
      </c>
      <c r="Z29" s="7">
        <v>16064</v>
      </c>
      <c r="AA29" s="7">
        <v>15824</v>
      </c>
      <c r="AB29" s="7">
        <v>15182</v>
      </c>
      <c r="AC29" s="7">
        <v>14514</v>
      </c>
      <c r="AD29" s="7">
        <v>14028</v>
      </c>
      <c r="AE29" s="7">
        <v>13826</v>
      </c>
      <c r="AF29" s="7">
        <v>14294</v>
      </c>
      <c r="AG29" s="7">
        <v>13977</v>
      </c>
      <c r="AH29" s="7">
        <v>13422</v>
      </c>
      <c r="AI29" s="7">
        <v>12840</v>
      </c>
      <c r="AJ29" s="7">
        <v>12081</v>
      </c>
      <c r="AK29" s="7">
        <v>11883</v>
      </c>
      <c r="AL29" s="7">
        <v>6901</v>
      </c>
      <c r="AM29" s="7">
        <v>6871</v>
      </c>
      <c r="AN29" s="24">
        <v>6988</v>
      </c>
      <c r="AO29" s="7">
        <v>6459</v>
      </c>
      <c r="AP29" s="7">
        <v>5289</v>
      </c>
      <c r="AQ29" s="7">
        <v>5164</v>
      </c>
      <c r="AR29" s="7">
        <v>5188</v>
      </c>
    </row>
    <row r="30" spans="1:44" x14ac:dyDescent="0.35">
      <c r="A30" s="6" t="s">
        <v>2</v>
      </c>
      <c r="B30" s="7">
        <v>40129</v>
      </c>
      <c r="C30" s="7">
        <v>44634</v>
      </c>
      <c r="D30" s="7">
        <v>44817</v>
      </c>
      <c r="E30" s="7">
        <v>42843</v>
      </c>
      <c r="F30" s="7">
        <v>45765</v>
      </c>
      <c r="G30" s="7">
        <v>49536</v>
      </c>
      <c r="H30" s="7">
        <v>45773</v>
      </c>
      <c r="I30" s="7">
        <v>45585</v>
      </c>
      <c r="J30" s="7">
        <v>47431</v>
      </c>
      <c r="K30" s="7">
        <v>44704</v>
      </c>
      <c r="L30" s="7">
        <v>40779</v>
      </c>
      <c r="M30" s="7">
        <v>39249</v>
      </c>
      <c r="N30" s="7">
        <v>37992</v>
      </c>
      <c r="O30" s="7">
        <v>33988</v>
      </c>
      <c r="P30" s="7">
        <v>31253</v>
      </c>
      <c r="Q30" s="7">
        <v>30453</v>
      </c>
      <c r="R30" s="7">
        <v>32278</v>
      </c>
      <c r="S30" s="7">
        <v>32563</v>
      </c>
      <c r="T30" s="7">
        <v>31980</v>
      </c>
      <c r="U30" s="7">
        <v>30472</v>
      </c>
      <c r="V30" s="7">
        <v>31406</v>
      </c>
      <c r="W30" s="7">
        <v>29924</v>
      </c>
      <c r="X30" s="7">
        <v>31125</v>
      </c>
      <c r="Y30" s="7">
        <v>28378</v>
      </c>
      <c r="Z30" s="7">
        <v>29438</v>
      </c>
      <c r="AA30" s="7">
        <v>28119</v>
      </c>
      <c r="AB30" s="7">
        <v>27007</v>
      </c>
      <c r="AC30" s="7">
        <v>25744</v>
      </c>
      <c r="AD30" s="46">
        <v>18892</v>
      </c>
      <c r="AE30" s="7">
        <v>18904</v>
      </c>
      <c r="AF30" s="7">
        <v>19481</v>
      </c>
      <c r="AG30" s="7">
        <v>19295</v>
      </c>
      <c r="AH30" s="7">
        <v>18554</v>
      </c>
      <c r="AI30" s="7">
        <v>17955</v>
      </c>
      <c r="AJ30" s="7">
        <v>17153</v>
      </c>
      <c r="AK30" s="7">
        <v>17174</v>
      </c>
      <c r="AL30" s="7">
        <v>16272</v>
      </c>
      <c r="AM30" s="7">
        <v>16219</v>
      </c>
      <c r="AN30" s="24">
        <v>17317</v>
      </c>
      <c r="AO30" s="7">
        <v>16442</v>
      </c>
      <c r="AP30" s="7">
        <v>13661</v>
      </c>
      <c r="AQ30" s="7">
        <v>13634</v>
      </c>
      <c r="AR30" s="7">
        <v>13053</v>
      </c>
    </row>
    <row r="31" spans="1:44" x14ac:dyDescent="0.35">
      <c r="A31" s="6" t="s">
        <v>1</v>
      </c>
      <c r="B31" s="7">
        <v>36325</v>
      </c>
      <c r="C31" s="7">
        <v>40308</v>
      </c>
      <c r="D31" s="7">
        <v>41470</v>
      </c>
      <c r="E31" s="7">
        <v>38495</v>
      </c>
      <c r="F31" s="7">
        <v>41132</v>
      </c>
      <c r="G31" s="7">
        <v>42922</v>
      </c>
      <c r="H31" s="7">
        <v>41417</v>
      </c>
      <c r="I31" s="7">
        <v>41186</v>
      </c>
      <c r="J31" s="7">
        <v>43339</v>
      </c>
      <c r="K31" s="7">
        <v>41119</v>
      </c>
      <c r="L31" s="7">
        <v>37640</v>
      </c>
      <c r="M31" s="7">
        <v>34841</v>
      </c>
      <c r="N31" s="7">
        <v>28033</v>
      </c>
      <c r="O31" s="7">
        <v>26596</v>
      </c>
      <c r="P31" s="7">
        <v>25492</v>
      </c>
      <c r="Q31" s="7">
        <v>22541</v>
      </c>
      <c r="R31" s="7">
        <v>25357</v>
      </c>
      <c r="S31" s="7">
        <v>26373</v>
      </c>
      <c r="T31" s="7">
        <v>27784</v>
      </c>
      <c r="U31" s="7">
        <v>26183</v>
      </c>
      <c r="V31" s="7">
        <v>27783</v>
      </c>
      <c r="W31" s="7">
        <v>27306</v>
      </c>
      <c r="X31" s="7">
        <v>27762</v>
      </c>
      <c r="Y31" s="7">
        <v>26265</v>
      </c>
      <c r="Z31" s="7">
        <v>26418</v>
      </c>
      <c r="AA31" s="7">
        <v>27030</v>
      </c>
      <c r="AB31" s="7">
        <v>25941</v>
      </c>
      <c r="AC31" s="7">
        <v>24585</v>
      </c>
      <c r="AD31" s="7">
        <v>17129</v>
      </c>
      <c r="AE31" s="7">
        <v>17735</v>
      </c>
      <c r="AF31" s="7">
        <v>18268</v>
      </c>
      <c r="AG31" s="7">
        <v>17696</v>
      </c>
      <c r="AH31" s="7">
        <v>17394</v>
      </c>
      <c r="AI31" s="7">
        <v>17225</v>
      </c>
      <c r="AJ31" s="7">
        <v>16740</v>
      </c>
      <c r="AK31" s="7">
        <v>16341</v>
      </c>
      <c r="AL31" s="7">
        <v>15750</v>
      </c>
      <c r="AM31" s="7">
        <v>15757</v>
      </c>
      <c r="AN31" s="24">
        <v>16292</v>
      </c>
      <c r="AO31" s="7">
        <v>15850</v>
      </c>
      <c r="AP31" s="7">
        <v>13184</v>
      </c>
      <c r="AQ31" s="7">
        <v>13159</v>
      </c>
      <c r="AR31" s="7">
        <v>12648</v>
      </c>
    </row>
    <row r="32" spans="1:44" x14ac:dyDescent="0.35">
      <c r="A32" s="6" t="s">
        <v>57</v>
      </c>
      <c r="B32" s="7">
        <v>10914</v>
      </c>
      <c r="C32" s="7">
        <v>11964</v>
      </c>
      <c r="D32" s="7">
        <v>12992</v>
      </c>
      <c r="E32" s="7">
        <v>11460</v>
      </c>
      <c r="F32" s="7">
        <v>12336</v>
      </c>
      <c r="G32" s="7">
        <v>13722</v>
      </c>
      <c r="H32" s="7">
        <v>13604</v>
      </c>
      <c r="I32" s="7">
        <v>13079</v>
      </c>
      <c r="J32" s="7">
        <v>12883</v>
      </c>
      <c r="K32" s="7">
        <v>11973</v>
      </c>
      <c r="L32" s="7">
        <v>10459</v>
      </c>
      <c r="M32" s="7">
        <v>8894</v>
      </c>
      <c r="N32" s="7">
        <v>7572</v>
      </c>
      <c r="O32" s="7">
        <v>7598</v>
      </c>
      <c r="P32" s="7">
        <v>6910</v>
      </c>
      <c r="Q32" s="7">
        <v>5336</v>
      </c>
      <c r="R32" s="7">
        <v>6994</v>
      </c>
      <c r="S32" s="7">
        <v>7569</v>
      </c>
      <c r="T32" s="7">
        <v>8015</v>
      </c>
      <c r="U32" s="7">
        <v>7308</v>
      </c>
      <c r="V32" s="7">
        <v>8205</v>
      </c>
      <c r="W32" s="7">
        <v>8505</v>
      </c>
      <c r="X32" s="7">
        <v>8976</v>
      </c>
      <c r="Y32" s="7">
        <v>8062</v>
      </c>
      <c r="Z32" s="7">
        <v>8459</v>
      </c>
      <c r="AA32" s="7">
        <v>8837</v>
      </c>
      <c r="AB32" s="7">
        <v>8578</v>
      </c>
      <c r="AC32" s="7">
        <v>7569</v>
      </c>
      <c r="AD32" s="46">
        <v>4907</v>
      </c>
      <c r="AE32" s="7">
        <v>5249</v>
      </c>
      <c r="AF32" s="7">
        <v>5396</v>
      </c>
      <c r="AG32" s="7">
        <v>4971</v>
      </c>
      <c r="AH32" s="7">
        <v>4947</v>
      </c>
      <c r="AI32" s="7">
        <v>5055</v>
      </c>
      <c r="AJ32" s="7">
        <v>4885</v>
      </c>
      <c r="AK32" s="7">
        <v>4434</v>
      </c>
      <c r="AL32" s="7">
        <v>3855</v>
      </c>
      <c r="AM32" s="7">
        <v>3795</v>
      </c>
      <c r="AN32" s="24">
        <v>3926</v>
      </c>
      <c r="AO32" s="7">
        <v>3606</v>
      </c>
      <c r="AP32" s="7">
        <v>2228</v>
      </c>
      <c r="AQ32" s="7">
        <v>2447</v>
      </c>
      <c r="AR32" s="7">
        <v>2352</v>
      </c>
    </row>
    <row r="33" spans="1:45" x14ac:dyDescent="0.35">
      <c r="A33" s="14" t="s">
        <v>152</v>
      </c>
      <c r="B33" s="161">
        <v>30</v>
      </c>
      <c r="C33" s="161">
        <v>30</v>
      </c>
      <c r="D33" s="161">
        <v>31</v>
      </c>
      <c r="E33" s="161">
        <v>31</v>
      </c>
      <c r="F33" s="161">
        <v>32</v>
      </c>
      <c r="G33" s="161">
        <v>34</v>
      </c>
      <c r="H33" s="161">
        <v>34</v>
      </c>
      <c r="I33" s="161">
        <v>32</v>
      </c>
      <c r="J33" s="161">
        <v>30</v>
      </c>
      <c r="K33" s="161">
        <v>28</v>
      </c>
      <c r="L33" s="161">
        <v>26</v>
      </c>
      <c r="M33" s="161">
        <v>24</v>
      </c>
      <c r="N33" s="161">
        <v>21</v>
      </c>
      <c r="O33" s="161">
        <v>20</v>
      </c>
      <c r="P33" s="161">
        <v>21</v>
      </c>
      <c r="Q33" s="161">
        <v>22</v>
      </c>
      <c r="R33" s="161">
        <v>23</v>
      </c>
      <c r="S33" s="161">
        <v>23</v>
      </c>
      <c r="T33" s="161">
        <v>22</v>
      </c>
      <c r="U33" s="161">
        <v>22</v>
      </c>
      <c r="V33" s="161">
        <v>23</v>
      </c>
      <c r="W33" s="161">
        <v>23</v>
      </c>
      <c r="X33" s="161">
        <v>24</v>
      </c>
      <c r="Y33" s="161">
        <v>24</v>
      </c>
      <c r="Z33" s="161">
        <v>24</v>
      </c>
      <c r="AA33" s="161">
        <v>23</v>
      </c>
      <c r="AB33" s="161">
        <v>23</v>
      </c>
      <c r="AC33" s="161">
        <v>23</v>
      </c>
      <c r="AD33" s="161">
        <v>23</v>
      </c>
      <c r="AE33" s="161">
        <v>23</v>
      </c>
      <c r="AF33" s="161">
        <v>23</v>
      </c>
      <c r="AG33" s="161">
        <v>23</v>
      </c>
      <c r="AH33" s="161">
        <v>22</v>
      </c>
      <c r="AI33" s="161">
        <v>22</v>
      </c>
      <c r="AJ33" s="161">
        <v>21</v>
      </c>
      <c r="AK33" s="6"/>
      <c r="AL33" s="6"/>
      <c r="AM33" s="6"/>
      <c r="AN33" s="14"/>
      <c r="AO33" s="6"/>
      <c r="AP33" s="6"/>
      <c r="AQ33" s="6"/>
      <c r="AR33" s="6"/>
    </row>
    <row r="34" spans="1:45" x14ac:dyDescent="0.35">
      <c r="A34" s="6" t="s">
        <v>0</v>
      </c>
      <c r="B34" s="7">
        <v>49</v>
      </c>
      <c r="C34" s="7">
        <v>49</v>
      </c>
      <c r="D34" s="7">
        <v>49</v>
      </c>
      <c r="E34" s="7">
        <v>48</v>
      </c>
      <c r="F34" s="7">
        <v>49</v>
      </c>
      <c r="G34" s="7">
        <v>45</v>
      </c>
      <c r="H34" s="7">
        <v>46</v>
      </c>
      <c r="I34" s="7">
        <v>46</v>
      </c>
      <c r="J34" s="7">
        <v>45</v>
      </c>
      <c r="K34" s="7">
        <v>43</v>
      </c>
      <c r="L34" s="7">
        <v>43</v>
      </c>
      <c r="M34" s="7">
        <v>43</v>
      </c>
      <c r="N34" s="7">
        <v>46</v>
      </c>
      <c r="O34" s="6">
        <v>49</v>
      </c>
      <c r="P34" s="6">
        <v>46</v>
      </c>
      <c r="Q34" s="6">
        <v>43</v>
      </c>
      <c r="R34" s="6">
        <v>45</v>
      </c>
      <c r="S34" s="6">
        <v>44</v>
      </c>
      <c r="T34" s="6">
        <v>46</v>
      </c>
      <c r="U34" s="6">
        <v>47</v>
      </c>
      <c r="V34" s="6">
        <v>47</v>
      </c>
      <c r="W34" s="6">
        <v>46</v>
      </c>
      <c r="X34" s="6">
        <v>45</v>
      </c>
      <c r="Y34" s="6">
        <v>47</v>
      </c>
      <c r="Z34" s="6">
        <v>46</v>
      </c>
      <c r="AA34" s="6">
        <v>47</v>
      </c>
      <c r="AB34" s="10">
        <v>47</v>
      </c>
      <c r="AC34" s="10">
        <v>47</v>
      </c>
      <c r="AD34" s="10">
        <v>63</v>
      </c>
      <c r="AE34" s="10">
        <v>62</v>
      </c>
      <c r="AF34" s="10">
        <v>62.438299917005203</v>
      </c>
      <c r="AG34" s="10">
        <v>63</v>
      </c>
      <c r="AH34" s="10">
        <v>62</v>
      </c>
      <c r="AI34" s="10">
        <v>60.962871522172634</v>
      </c>
      <c r="AJ34" s="6">
        <v>60</v>
      </c>
      <c r="AK34" s="6">
        <v>60</v>
      </c>
      <c r="AL34" s="6">
        <v>36</v>
      </c>
      <c r="AM34" s="6">
        <v>36</v>
      </c>
      <c r="AN34" s="14">
        <v>34</v>
      </c>
      <c r="AO34" s="6">
        <v>34</v>
      </c>
      <c r="AP34" s="6">
        <v>33</v>
      </c>
      <c r="AQ34" s="6">
        <v>32</v>
      </c>
      <c r="AR34" s="6">
        <v>34</v>
      </c>
    </row>
    <row r="35" spans="1:45" x14ac:dyDescent="0.35">
      <c r="A35" s="49" t="s">
        <v>64</v>
      </c>
      <c r="B35" s="105">
        <v>3</v>
      </c>
      <c r="C35" s="105">
        <v>2.9</v>
      </c>
      <c r="D35" s="105">
        <v>3</v>
      </c>
      <c r="E35" s="105">
        <v>2.7</v>
      </c>
      <c r="F35" s="105">
        <v>2.9</v>
      </c>
      <c r="G35" s="105">
        <v>3.2</v>
      </c>
      <c r="H35" s="105">
        <v>3.2</v>
      </c>
      <c r="I35" s="105">
        <v>3</v>
      </c>
      <c r="J35" s="105">
        <v>3</v>
      </c>
      <c r="K35" s="105">
        <v>2.9</v>
      </c>
      <c r="L35" s="105">
        <v>2.7</v>
      </c>
      <c r="M35" s="105">
        <v>2.6</v>
      </c>
      <c r="N35" s="105">
        <v>1.5</v>
      </c>
      <c r="O35" s="91">
        <v>1.4</v>
      </c>
      <c r="P35" s="91">
        <v>1.5</v>
      </c>
      <c r="Q35" s="91">
        <v>2.001722873900293</v>
      </c>
      <c r="R35" s="49">
        <v>2.8</v>
      </c>
      <c r="S35" s="82">
        <v>3.1</v>
      </c>
      <c r="T35" s="82">
        <v>2.8</v>
      </c>
      <c r="U35" s="82">
        <v>2.4</v>
      </c>
      <c r="V35" s="83">
        <v>2.7</v>
      </c>
      <c r="W35" s="82">
        <v>2.8</v>
      </c>
      <c r="X35" s="82">
        <v>3</v>
      </c>
      <c r="Y35" s="82">
        <v>2.8</v>
      </c>
      <c r="Z35" s="82">
        <v>3</v>
      </c>
      <c r="AA35" s="83">
        <v>3.3</v>
      </c>
      <c r="AB35" s="82">
        <v>3.3</v>
      </c>
      <c r="AC35" s="82">
        <v>3.2841739130434782</v>
      </c>
      <c r="AD35" s="82">
        <v>1.2542290961817304</v>
      </c>
      <c r="AE35" s="82">
        <v>1.6893638170974155</v>
      </c>
      <c r="AF35" s="82">
        <v>1.7860824742268042</v>
      </c>
      <c r="AG35" s="82">
        <v>1.6736183524504693</v>
      </c>
      <c r="AH35" s="82">
        <v>1.8349973725696269</v>
      </c>
      <c r="AI35" s="82">
        <v>2.1327529923830251</v>
      </c>
      <c r="AJ35" s="82">
        <v>2.4234752589182968</v>
      </c>
      <c r="AK35" s="82">
        <v>2.356807511737089</v>
      </c>
      <c r="AL35" s="82">
        <v>5.1253012048192774</v>
      </c>
      <c r="AM35" s="82">
        <v>5.6130718954248362</v>
      </c>
    </row>
    <row r="36" spans="1:45" x14ac:dyDescent="0.35">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row>
    <row r="37" spans="1:45" x14ac:dyDescent="0.35">
      <c r="A37" s="42" t="s">
        <v>160</v>
      </c>
      <c r="B37" s="159"/>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60"/>
      <c r="AO37" s="159"/>
      <c r="AP37" s="159"/>
      <c r="AQ37" s="159"/>
      <c r="AR37" s="159"/>
      <c r="AS37" s="159"/>
    </row>
    <row r="38" spans="1:45" x14ac:dyDescent="0.35">
      <c r="Z38" s="4" t="s">
        <v>90</v>
      </c>
    </row>
  </sheetData>
  <sheetProtection selectLockedCells="1" selectUnlockedCells="1"/>
  <pageMargins left="0.23622047244094491" right="0.23622047244094491" top="0.74803149606299213" bottom="0.74803149606299213" header="0.31496062992125984" footer="0.31496062992125984"/>
  <pageSetup paperSize="9" scale="69" firstPageNumber="0" fitToWidth="0" orientation="landscape" r:id="rId1"/>
  <headerFooter alignWithMargins="0"/>
  <colBreaks count="1" manualBreakCount="1">
    <brk id="17" max="4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pageSetUpPr fitToPage="1"/>
  </sheetPr>
  <dimension ref="B1:AO143"/>
  <sheetViews>
    <sheetView zoomScale="115" zoomScaleNormal="115" workbookViewId="0">
      <pane xSplit="2" ySplit="9" topLeftCell="C107" activePane="bottomRight" state="frozen"/>
      <selection pane="topRight" activeCell="C1" sqref="C1"/>
      <selection pane="bottomLeft" activeCell="A10" sqref="A10"/>
      <selection pane="bottomRight" activeCell="B36" sqref="B36"/>
    </sheetView>
  </sheetViews>
  <sheetFormatPr defaultColWidth="11" defaultRowHeight="15.5" outlineLevelCol="1" x14ac:dyDescent="0.35"/>
  <cols>
    <col min="1" max="1" width="2.33203125" style="35" customWidth="1"/>
    <col min="2" max="2" width="47.33203125" style="35" customWidth="1"/>
    <col min="3" max="15" width="8.25" style="35" customWidth="1"/>
    <col min="16" max="23" width="8.58203125" style="35" customWidth="1"/>
    <col min="24" max="24" width="8" style="35" customWidth="1"/>
    <col min="25" max="37" width="8.58203125" style="35" customWidth="1"/>
    <col min="38" max="40" width="8.58203125" style="35" hidden="1" customWidth="1" outlineLevel="1"/>
    <col min="41" max="41" width="11" style="35" collapsed="1"/>
    <col min="42" max="16384" width="11" style="35"/>
  </cols>
  <sheetData>
    <row r="1" spans="2:40" s="11" customFormat="1" ht="27.25" customHeight="1" x14ac:dyDescent="0.35">
      <c r="B1" s="11" t="s">
        <v>31</v>
      </c>
    </row>
    <row r="2" spans="2:40" s="12" customFormat="1" ht="10.5" x14ac:dyDescent="0.35"/>
    <row r="3" spans="2:40" s="12" customFormat="1" ht="10.5" x14ac:dyDescent="0.35"/>
    <row r="4" spans="2:40" s="12" customFormat="1" ht="10.5" x14ac:dyDescent="0.35"/>
    <row r="5" spans="2:40" s="12" customFormat="1" ht="10.5" x14ac:dyDescent="0.35"/>
    <row r="6" spans="2:40" s="12" customFormat="1" ht="10.5" hidden="1" x14ac:dyDescent="0.35"/>
    <row r="7" spans="2:40" s="12" customFormat="1" ht="10.5" hidden="1" x14ac:dyDescent="0.35"/>
    <row r="8" spans="2:40" s="12" customFormat="1" ht="13" x14ac:dyDescent="0.35">
      <c r="B8" s="13" t="s">
        <v>74</v>
      </c>
      <c r="C8" s="13"/>
      <c r="D8" s="13"/>
      <c r="E8" s="13"/>
      <c r="F8" s="13"/>
      <c r="G8" s="13"/>
      <c r="H8" s="13"/>
      <c r="I8" s="13"/>
      <c r="J8" s="13"/>
      <c r="K8" s="13"/>
      <c r="L8" s="13"/>
      <c r="M8" s="13"/>
      <c r="N8" s="13"/>
      <c r="O8" s="13"/>
      <c r="P8" s="13"/>
      <c r="Q8" s="13"/>
      <c r="R8" s="13"/>
      <c r="S8" s="13"/>
    </row>
    <row r="9" spans="2:40" s="12" customFormat="1" ht="10.5" x14ac:dyDescent="0.25">
      <c r="B9" s="1" t="s">
        <v>27</v>
      </c>
      <c r="C9" s="2" t="s">
        <v>154</v>
      </c>
      <c r="D9" s="2" t="s">
        <v>153</v>
      </c>
      <c r="E9" s="2" t="s">
        <v>151</v>
      </c>
      <c r="F9" s="2" t="s">
        <v>136</v>
      </c>
      <c r="G9" s="2" t="s">
        <v>135</v>
      </c>
      <c r="H9" s="2" t="s">
        <v>134</v>
      </c>
      <c r="I9" s="2" t="s">
        <v>130</v>
      </c>
      <c r="J9" s="2" t="s">
        <v>129</v>
      </c>
      <c r="K9" s="2" t="s">
        <v>128</v>
      </c>
      <c r="L9" s="2" t="s">
        <v>127</v>
      </c>
      <c r="M9" s="2" t="s">
        <v>119</v>
      </c>
      <c r="N9" s="2" t="s">
        <v>108</v>
      </c>
      <c r="O9" s="2" t="s">
        <v>105</v>
      </c>
      <c r="P9" s="2" t="s">
        <v>104</v>
      </c>
      <c r="Q9" s="2" t="s">
        <v>103</v>
      </c>
      <c r="R9" s="2" t="s">
        <v>102</v>
      </c>
      <c r="S9" s="2" t="s">
        <v>101</v>
      </c>
      <c r="T9" s="2" t="s">
        <v>100</v>
      </c>
      <c r="U9" s="2" t="s">
        <v>99</v>
      </c>
      <c r="V9" s="2" t="s">
        <v>98</v>
      </c>
      <c r="W9" s="2" t="s">
        <v>97</v>
      </c>
      <c r="X9" s="2" t="s">
        <v>96</v>
      </c>
      <c r="Y9" s="2" t="s">
        <v>94</v>
      </c>
      <c r="Z9" s="2" t="s">
        <v>63</v>
      </c>
      <c r="AA9" s="2" t="s">
        <v>62</v>
      </c>
      <c r="AB9" s="2" t="s">
        <v>61</v>
      </c>
      <c r="AC9" s="2" t="s">
        <v>60</v>
      </c>
      <c r="AD9" s="2" t="s">
        <v>59</v>
      </c>
      <c r="AE9" s="2" t="s">
        <v>58</v>
      </c>
      <c r="AF9" s="2" t="s">
        <v>56</v>
      </c>
      <c r="AG9" s="2" t="s">
        <v>55</v>
      </c>
      <c r="AH9" s="2" t="s">
        <v>53</v>
      </c>
      <c r="AI9" s="2" t="s">
        <v>50</v>
      </c>
      <c r="AJ9" s="2" t="s">
        <v>26</v>
      </c>
      <c r="AK9" s="2" t="s">
        <v>25</v>
      </c>
      <c r="AL9" s="2" t="s">
        <v>24</v>
      </c>
      <c r="AM9" s="2" t="s">
        <v>23</v>
      </c>
      <c r="AN9" s="2" t="s">
        <v>22</v>
      </c>
    </row>
    <row r="10" spans="2:40" s="12" customFormat="1" ht="10.5" x14ac:dyDescent="0.35">
      <c r="B10" s="14" t="s">
        <v>73</v>
      </c>
      <c r="C10" s="7">
        <v>5647</v>
      </c>
      <c r="D10" s="7">
        <v>7662</v>
      </c>
      <c r="E10" s="7">
        <v>6527</v>
      </c>
      <c r="F10" s="7">
        <v>5327</v>
      </c>
      <c r="G10" s="7">
        <v>6830</v>
      </c>
      <c r="H10" s="7">
        <v>8329</v>
      </c>
      <c r="I10" s="7">
        <v>7289</v>
      </c>
      <c r="J10" s="7">
        <v>6172</v>
      </c>
      <c r="K10" s="7">
        <v>7576</v>
      </c>
      <c r="L10" s="7">
        <v>8498</v>
      </c>
      <c r="M10" s="7">
        <v>7518</v>
      </c>
      <c r="N10" s="7">
        <v>5542</v>
      </c>
      <c r="O10" s="7">
        <v>5545</v>
      </c>
      <c r="P10" s="7">
        <v>5571.201</v>
      </c>
      <c r="Q10" s="7">
        <v>4858</v>
      </c>
      <c r="R10" s="7">
        <v>4213</v>
      </c>
      <c r="S10" s="7">
        <v>4466</v>
      </c>
      <c r="T10" s="7">
        <v>3329</v>
      </c>
      <c r="U10" s="7">
        <v>4199</v>
      </c>
      <c r="V10" s="7">
        <v>3919</v>
      </c>
      <c r="W10" s="7">
        <v>4605</v>
      </c>
      <c r="X10" s="7">
        <v>5329</v>
      </c>
      <c r="Y10" s="7">
        <v>4650</v>
      </c>
      <c r="Z10" s="7">
        <v>4070</v>
      </c>
      <c r="AA10" s="7">
        <v>4501</v>
      </c>
      <c r="AB10" s="7">
        <v>5260</v>
      </c>
      <c r="AC10" s="7">
        <v>4442</v>
      </c>
      <c r="AD10" s="7">
        <v>3252</v>
      </c>
      <c r="AE10" s="7">
        <v>3399</v>
      </c>
      <c r="AF10" s="7">
        <v>3949</v>
      </c>
      <c r="AG10" s="7">
        <v>3443</v>
      </c>
      <c r="AH10" s="7">
        <v>2786</v>
      </c>
      <c r="AI10" s="7">
        <v>3142</v>
      </c>
      <c r="AJ10" s="7">
        <v>3461</v>
      </c>
      <c r="AK10" s="7">
        <v>2999</v>
      </c>
      <c r="AL10" s="8">
        <v>2523</v>
      </c>
      <c r="AM10" s="8">
        <v>2885</v>
      </c>
      <c r="AN10" s="8">
        <v>3202</v>
      </c>
    </row>
    <row r="11" spans="2:40" s="12" customFormat="1" ht="12.75" customHeight="1" x14ac:dyDescent="0.35">
      <c r="B11" s="14" t="s">
        <v>85</v>
      </c>
      <c r="C11" s="14">
        <v>-17</v>
      </c>
      <c r="D11" s="14">
        <v>-8</v>
      </c>
      <c r="E11" s="14">
        <v>-10</v>
      </c>
      <c r="F11" s="14">
        <v>-14</v>
      </c>
      <c r="G11" s="14">
        <v>-10</v>
      </c>
      <c r="H11" s="14">
        <v>-2</v>
      </c>
      <c r="I11" s="14">
        <v>-3</v>
      </c>
      <c r="J11" s="14">
        <v>11</v>
      </c>
      <c r="K11" s="14">
        <v>37</v>
      </c>
      <c r="L11" s="14">
        <v>53</v>
      </c>
      <c r="M11" s="14">
        <v>55</v>
      </c>
      <c r="N11" s="14">
        <v>32</v>
      </c>
      <c r="O11" s="14">
        <v>24</v>
      </c>
      <c r="P11" s="14">
        <v>67</v>
      </c>
      <c r="Q11" s="14">
        <v>16</v>
      </c>
      <c r="R11" s="14">
        <v>8</v>
      </c>
      <c r="S11" s="14">
        <v>-3</v>
      </c>
      <c r="T11" s="86">
        <v>-38</v>
      </c>
      <c r="U11" s="86">
        <v>-10</v>
      </c>
      <c r="V11" s="86">
        <v>-4</v>
      </c>
      <c r="W11" s="86">
        <v>2.2999999999999998</v>
      </c>
      <c r="X11" s="19">
        <v>1</v>
      </c>
      <c r="Y11" s="19">
        <v>5</v>
      </c>
      <c r="Z11" s="19">
        <v>25</v>
      </c>
      <c r="AA11" s="19">
        <v>32</v>
      </c>
      <c r="AB11" s="19">
        <v>33</v>
      </c>
      <c r="AC11" s="19">
        <v>29</v>
      </c>
      <c r="AD11" s="19">
        <v>17</v>
      </c>
      <c r="AE11" s="19">
        <v>8</v>
      </c>
      <c r="AF11" s="19">
        <v>14</v>
      </c>
      <c r="AG11" s="19">
        <v>15</v>
      </c>
      <c r="AH11" s="19">
        <v>10</v>
      </c>
      <c r="AI11" s="19">
        <v>9</v>
      </c>
      <c r="AJ11" s="19">
        <v>8</v>
      </c>
      <c r="AK11" s="19">
        <v>4</v>
      </c>
      <c r="AL11" s="19">
        <v>14</v>
      </c>
      <c r="AM11" s="19">
        <v>34</v>
      </c>
      <c r="AN11" s="19">
        <v>31</v>
      </c>
    </row>
    <row r="12" spans="2:40" s="12" customFormat="1" ht="12.75" customHeight="1" x14ac:dyDescent="0.35">
      <c r="B12" s="14" t="s">
        <v>82</v>
      </c>
      <c r="C12" s="94">
        <v>-14</v>
      </c>
      <c r="D12" s="94">
        <v>-8</v>
      </c>
      <c r="E12" s="94">
        <v>-12</v>
      </c>
      <c r="F12" s="94">
        <v>-13</v>
      </c>
      <c r="G12" s="94">
        <v>-12</v>
      </c>
      <c r="H12" s="14">
        <v>-10</v>
      </c>
      <c r="I12" s="14">
        <v>-13</v>
      </c>
      <c r="J12" s="14">
        <v>-11</v>
      </c>
      <c r="K12" s="14">
        <v>-6</v>
      </c>
      <c r="L12" s="14">
        <v>-1</v>
      </c>
      <c r="M12" s="14">
        <v>7</v>
      </c>
      <c r="N12" s="14">
        <v>2</v>
      </c>
      <c r="O12" s="14">
        <v>11</v>
      </c>
      <c r="P12" s="14">
        <v>66</v>
      </c>
      <c r="Q12" s="14">
        <v>22</v>
      </c>
      <c r="R12" s="14">
        <v>15</v>
      </c>
      <c r="S12" s="14">
        <v>3</v>
      </c>
      <c r="T12" s="86">
        <v>-38</v>
      </c>
      <c r="U12" s="86">
        <v>-14</v>
      </c>
      <c r="V12" s="86">
        <v>-9</v>
      </c>
      <c r="W12" s="86">
        <v>-6.2</v>
      </c>
      <c r="X12" s="86">
        <v>-7</v>
      </c>
      <c r="Y12" s="19">
        <v>-6</v>
      </c>
      <c r="Z12" s="19">
        <v>-2</v>
      </c>
      <c r="AA12" s="19">
        <v>1</v>
      </c>
      <c r="AB12" s="19">
        <v>9</v>
      </c>
      <c r="AC12" s="19">
        <v>10</v>
      </c>
      <c r="AD12" s="19">
        <v>16</v>
      </c>
      <c r="AE12" s="19">
        <v>11</v>
      </c>
      <c r="AF12" s="19">
        <v>9</v>
      </c>
      <c r="AG12" s="19">
        <v>11</v>
      </c>
      <c r="AH12" s="19">
        <v>5</v>
      </c>
      <c r="AI12" s="19">
        <v>8</v>
      </c>
      <c r="AJ12" s="19">
        <v>9</v>
      </c>
      <c r="AK12" s="19">
        <v>5</v>
      </c>
      <c r="AL12" s="19">
        <v>9</v>
      </c>
      <c r="AM12" s="19">
        <v>10</v>
      </c>
      <c r="AN12" s="19">
        <v>5</v>
      </c>
    </row>
    <row r="13" spans="2:40" s="12" customFormat="1" ht="10.5" x14ac:dyDescent="0.35">
      <c r="B13" s="14" t="s">
        <v>83</v>
      </c>
      <c r="C13" s="165">
        <v>-3</v>
      </c>
      <c r="D13" s="94">
        <v>0</v>
      </c>
      <c r="E13" s="94">
        <v>2</v>
      </c>
      <c r="F13" s="94">
        <v>1</v>
      </c>
      <c r="G13" s="94">
        <v>3</v>
      </c>
      <c r="H13" s="14">
        <v>8</v>
      </c>
      <c r="I13" s="14">
        <v>9</v>
      </c>
      <c r="J13" s="14">
        <v>15</v>
      </c>
      <c r="K13" s="14">
        <v>15</v>
      </c>
      <c r="L13" s="14">
        <v>11</v>
      </c>
      <c r="M13" s="14">
        <v>5</v>
      </c>
      <c r="N13" s="14">
        <v>2</v>
      </c>
      <c r="O13" s="14">
        <v>-2</v>
      </c>
      <c r="P13" s="14">
        <v>-7</v>
      </c>
      <c r="Q13" s="14">
        <v>-7</v>
      </c>
      <c r="R13" s="14">
        <v>-7</v>
      </c>
      <c r="S13" s="14">
        <v>-6</v>
      </c>
      <c r="T13" s="86">
        <v>0</v>
      </c>
      <c r="U13" s="86">
        <v>4</v>
      </c>
      <c r="V13" s="86">
        <v>4</v>
      </c>
      <c r="W13" s="86">
        <v>6.2</v>
      </c>
      <c r="X13" s="19">
        <v>5</v>
      </c>
      <c r="Y13" s="19">
        <v>7</v>
      </c>
      <c r="Z13" s="19">
        <v>7</v>
      </c>
      <c r="AA13" s="19">
        <v>8</v>
      </c>
      <c r="AB13" s="19">
        <v>3</v>
      </c>
      <c r="AC13" s="19">
        <v>-2</v>
      </c>
      <c r="AD13" s="19">
        <v>-5</v>
      </c>
      <c r="AE13" s="19">
        <v>-3</v>
      </c>
      <c r="AF13" s="19">
        <v>4</v>
      </c>
      <c r="AG13" s="19">
        <v>4</v>
      </c>
      <c r="AH13" s="19">
        <v>6</v>
      </c>
      <c r="AI13" s="19">
        <v>1</v>
      </c>
      <c r="AJ13" s="19">
        <v>-1</v>
      </c>
      <c r="AK13" s="19">
        <v>2</v>
      </c>
      <c r="AL13" s="19">
        <v>6</v>
      </c>
      <c r="AM13" s="19">
        <v>10</v>
      </c>
      <c r="AN13" s="19">
        <v>12</v>
      </c>
    </row>
    <row r="14" spans="2:40" s="12" customFormat="1" ht="10.5" x14ac:dyDescent="0.35">
      <c r="B14" s="14" t="s">
        <v>84</v>
      </c>
      <c r="C14" s="14">
        <v>0</v>
      </c>
      <c r="D14" s="14">
        <v>0</v>
      </c>
      <c r="E14" s="14">
        <v>0</v>
      </c>
      <c r="F14" s="14">
        <v>0</v>
      </c>
      <c r="G14" s="14">
        <v>0</v>
      </c>
      <c r="H14" s="14">
        <v>0</v>
      </c>
      <c r="I14" s="14">
        <v>0</v>
      </c>
      <c r="J14" s="14">
        <v>8</v>
      </c>
      <c r="K14" s="14">
        <v>28</v>
      </c>
      <c r="L14" s="14">
        <v>43</v>
      </c>
      <c r="M14" s="14">
        <v>43</v>
      </c>
      <c r="N14" s="14">
        <v>27</v>
      </c>
      <c r="O14" s="14">
        <v>15</v>
      </c>
      <c r="P14" s="14">
        <v>8</v>
      </c>
      <c r="Q14" s="14">
        <v>1</v>
      </c>
      <c r="R14" s="14">
        <v>0</v>
      </c>
      <c r="S14" s="14">
        <v>0</v>
      </c>
      <c r="T14" s="86">
        <v>0</v>
      </c>
      <c r="U14" s="86">
        <v>0</v>
      </c>
      <c r="V14" s="86">
        <v>1</v>
      </c>
      <c r="W14" s="86">
        <v>2.2999999999999998</v>
      </c>
      <c r="X14" s="19">
        <v>3</v>
      </c>
      <c r="Y14" s="19">
        <v>4</v>
      </c>
      <c r="Z14" s="19">
        <v>21</v>
      </c>
      <c r="AA14" s="19">
        <v>23</v>
      </c>
      <c r="AB14" s="19">
        <v>21</v>
      </c>
      <c r="AC14" s="19">
        <v>21</v>
      </c>
      <c r="AD14" s="19">
        <v>5</v>
      </c>
      <c r="AE14" s="19">
        <v>0</v>
      </c>
      <c r="AF14" s="19">
        <v>1</v>
      </c>
      <c r="AG14" s="19">
        <v>-1</v>
      </c>
      <c r="AH14" s="19">
        <v>-1</v>
      </c>
      <c r="AI14" s="19">
        <v>0</v>
      </c>
      <c r="AJ14" s="19">
        <v>0</v>
      </c>
      <c r="AK14" s="19">
        <v>-2</v>
      </c>
      <c r="AL14" s="19">
        <v>-1</v>
      </c>
      <c r="AM14" s="19">
        <v>15</v>
      </c>
      <c r="AN14" s="19">
        <v>14</v>
      </c>
    </row>
    <row r="15" spans="2:40" s="12" customFormat="1" ht="10.5" x14ac:dyDescent="0.35">
      <c r="B15" s="14"/>
      <c r="C15" s="14"/>
      <c r="D15" s="14"/>
      <c r="E15" s="14"/>
      <c r="F15" s="14"/>
      <c r="G15" s="14"/>
      <c r="H15" s="14"/>
      <c r="I15" s="14"/>
      <c r="J15" s="14"/>
      <c r="K15" s="14"/>
      <c r="L15" s="14"/>
      <c r="M15" s="14"/>
      <c r="N15" s="14"/>
      <c r="O15" s="14"/>
      <c r="P15" s="14"/>
      <c r="Q15" s="14"/>
      <c r="R15" s="14"/>
      <c r="S15" s="14"/>
      <c r="T15" s="86"/>
      <c r="U15" s="86"/>
      <c r="V15" s="86"/>
      <c r="W15" s="86"/>
      <c r="X15" s="19"/>
      <c r="Y15" s="19"/>
      <c r="Z15" s="19"/>
      <c r="AA15" s="19"/>
      <c r="AB15" s="19"/>
      <c r="AC15" s="19"/>
      <c r="AD15" s="19"/>
      <c r="AE15" s="19"/>
      <c r="AF15" s="19"/>
      <c r="AG15" s="19"/>
      <c r="AH15" s="19"/>
      <c r="AI15" s="19"/>
      <c r="AJ15" s="19"/>
      <c r="AK15" s="19"/>
      <c r="AL15" s="19"/>
      <c r="AM15" s="19"/>
      <c r="AN15" s="19"/>
    </row>
    <row r="16" spans="2:40" s="12" customFormat="1" ht="10.5" x14ac:dyDescent="0.35">
      <c r="B16" s="14"/>
      <c r="C16" s="14"/>
      <c r="D16" s="14"/>
      <c r="E16" s="14"/>
      <c r="F16" s="14"/>
      <c r="G16" s="14"/>
      <c r="H16" s="14"/>
      <c r="I16" s="14"/>
      <c r="J16" s="14"/>
      <c r="K16" s="14"/>
      <c r="L16" s="14"/>
      <c r="M16" s="14"/>
      <c r="N16" s="14"/>
      <c r="O16" s="14"/>
      <c r="P16" s="14"/>
      <c r="Q16" s="14"/>
      <c r="R16" s="14"/>
      <c r="S16" s="14"/>
      <c r="T16" s="86"/>
      <c r="U16" s="86"/>
      <c r="V16" s="86"/>
      <c r="W16" s="86"/>
      <c r="X16" s="19"/>
      <c r="Y16" s="19"/>
      <c r="Z16" s="19"/>
      <c r="AA16" s="19"/>
      <c r="AB16" s="19"/>
      <c r="AC16" s="19"/>
      <c r="AD16" s="19"/>
      <c r="AE16" s="19"/>
      <c r="AF16" s="19"/>
      <c r="AG16" s="19"/>
      <c r="AH16" s="19"/>
      <c r="AI16" s="19"/>
      <c r="AJ16" s="19"/>
      <c r="AK16" s="19"/>
      <c r="AL16" s="19"/>
      <c r="AM16" s="19"/>
      <c r="AN16" s="19"/>
    </row>
    <row r="17" spans="2:40" s="12" customFormat="1" ht="13" x14ac:dyDescent="0.35">
      <c r="B17" s="23" t="s">
        <v>15</v>
      </c>
      <c r="C17" s="14"/>
      <c r="D17" s="14"/>
      <c r="E17" s="14"/>
      <c r="F17" s="14"/>
      <c r="G17" s="14"/>
      <c r="H17" s="14"/>
      <c r="I17" s="14"/>
      <c r="J17" s="14"/>
      <c r="K17" s="14"/>
      <c r="L17" s="14"/>
      <c r="M17" s="14"/>
      <c r="N17" s="14"/>
      <c r="O17" s="14"/>
      <c r="P17" s="14"/>
      <c r="Q17" s="14"/>
      <c r="R17" s="14"/>
      <c r="S17" s="14"/>
      <c r="T17" s="86"/>
      <c r="U17" s="86"/>
      <c r="V17" s="86"/>
      <c r="W17" s="86"/>
      <c r="X17" s="19"/>
      <c r="Y17" s="19"/>
      <c r="Z17" s="19"/>
      <c r="AA17" s="19"/>
      <c r="AB17" s="19"/>
      <c r="AC17" s="19"/>
      <c r="AD17" s="19"/>
      <c r="AE17" s="19"/>
      <c r="AF17" s="19"/>
      <c r="AG17" s="19"/>
      <c r="AH17" s="19"/>
      <c r="AI17" s="19"/>
      <c r="AJ17" s="19"/>
      <c r="AK17" s="19"/>
      <c r="AL17" s="19"/>
      <c r="AM17" s="19"/>
      <c r="AN17" s="19"/>
    </row>
    <row r="18" spans="2:40" s="17" customFormat="1" ht="10.5" x14ac:dyDescent="0.25">
      <c r="B18" s="1" t="s">
        <v>27</v>
      </c>
      <c r="C18" s="2" t="s">
        <v>154</v>
      </c>
      <c r="D18" s="2" t="s">
        <v>153</v>
      </c>
      <c r="E18" s="2" t="s">
        <v>151</v>
      </c>
      <c r="F18" s="2" t="s">
        <v>136</v>
      </c>
      <c r="G18" s="2" t="s">
        <v>135</v>
      </c>
      <c r="H18" s="2" t="s">
        <v>134</v>
      </c>
      <c r="I18" s="2" t="s">
        <v>130</v>
      </c>
      <c r="J18" s="2" t="s">
        <v>129</v>
      </c>
      <c r="K18" s="2" t="s">
        <v>128</v>
      </c>
      <c r="L18" s="2" t="s">
        <v>127</v>
      </c>
      <c r="M18" s="2" t="s">
        <v>119</v>
      </c>
      <c r="N18" s="2" t="s">
        <v>108</v>
      </c>
      <c r="O18" s="2" t="s">
        <v>105</v>
      </c>
      <c r="P18" s="2" t="s">
        <v>104</v>
      </c>
      <c r="Q18" s="2" t="s">
        <v>103</v>
      </c>
      <c r="R18" s="2" t="s">
        <v>102</v>
      </c>
      <c r="S18" s="2" t="s">
        <v>101</v>
      </c>
      <c r="T18" s="2" t="s">
        <v>100</v>
      </c>
      <c r="U18" s="2" t="s">
        <v>99</v>
      </c>
      <c r="V18" s="2" t="s">
        <v>98</v>
      </c>
      <c r="W18" s="2" t="s">
        <v>97</v>
      </c>
      <c r="X18" s="2" t="s">
        <v>96</v>
      </c>
      <c r="Y18" s="2" t="s">
        <v>94</v>
      </c>
      <c r="Z18" s="2" t="s">
        <v>63</v>
      </c>
      <c r="AA18" s="2" t="s">
        <v>62</v>
      </c>
      <c r="AB18" s="2" t="s">
        <v>61</v>
      </c>
      <c r="AC18" s="2" t="s">
        <v>60</v>
      </c>
      <c r="AD18" s="2" t="s">
        <v>59</v>
      </c>
      <c r="AE18" s="2" t="s">
        <v>58</v>
      </c>
      <c r="AF18" s="2" t="s">
        <v>56</v>
      </c>
      <c r="AG18" s="2" t="s">
        <v>55</v>
      </c>
      <c r="AH18" s="2" t="s">
        <v>53</v>
      </c>
      <c r="AI18" s="2" t="s">
        <v>50</v>
      </c>
      <c r="AJ18" s="2" t="s">
        <v>26</v>
      </c>
      <c r="AK18" s="2" t="s">
        <v>25</v>
      </c>
      <c r="AL18" s="2" t="s">
        <v>24</v>
      </c>
      <c r="AM18" s="2" t="s">
        <v>23</v>
      </c>
      <c r="AN18" s="2" t="s">
        <v>22</v>
      </c>
    </row>
    <row r="19" spans="2:40" s="17" customFormat="1" ht="10" x14ac:dyDescent="0.2">
      <c r="B19" s="14" t="s">
        <v>13</v>
      </c>
      <c r="C19" s="24">
        <v>-1673</v>
      </c>
      <c r="D19" s="24">
        <v>903</v>
      </c>
      <c r="E19" s="24">
        <v>611</v>
      </c>
      <c r="F19" s="24">
        <v>242</v>
      </c>
      <c r="G19" s="24">
        <v>788.3</v>
      </c>
      <c r="H19" s="24">
        <v>984.5</v>
      </c>
      <c r="I19" s="24">
        <v>667.3</v>
      </c>
      <c r="J19" s="24">
        <v>236</v>
      </c>
      <c r="K19" s="24">
        <v>574.70000000000005</v>
      </c>
      <c r="L19" s="24">
        <v>1165.5</v>
      </c>
      <c r="M19" s="24">
        <v>812</v>
      </c>
      <c r="N19" s="24">
        <v>470</v>
      </c>
      <c r="O19" s="94">
        <v>762</v>
      </c>
      <c r="P19" s="94">
        <v>898</v>
      </c>
      <c r="Q19" s="94">
        <v>725.351</v>
      </c>
      <c r="R19" s="94">
        <v>514</v>
      </c>
      <c r="S19" s="94">
        <v>676</v>
      </c>
      <c r="T19" s="94">
        <v>300</v>
      </c>
      <c r="U19" s="94">
        <v>389</v>
      </c>
      <c r="V19" s="94">
        <v>238</v>
      </c>
      <c r="W19" s="94">
        <v>583</v>
      </c>
      <c r="X19" s="94">
        <v>900</v>
      </c>
      <c r="Y19" s="94">
        <v>618</v>
      </c>
      <c r="Z19" s="94">
        <v>328</v>
      </c>
      <c r="AA19" s="94">
        <v>702</v>
      </c>
      <c r="AB19" s="94">
        <v>919</v>
      </c>
      <c r="AC19" s="94">
        <v>638</v>
      </c>
      <c r="AD19" s="94">
        <v>191</v>
      </c>
      <c r="AE19" s="94">
        <v>648</v>
      </c>
      <c r="AF19" s="94">
        <v>650</v>
      </c>
      <c r="AG19" s="94">
        <v>418</v>
      </c>
      <c r="AH19" s="94">
        <v>173</v>
      </c>
      <c r="AI19" s="94">
        <v>426</v>
      </c>
      <c r="AJ19" s="94">
        <v>573</v>
      </c>
      <c r="AK19" s="94">
        <v>400</v>
      </c>
      <c r="AL19" s="94">
        <v>183</v>
      </c>
      <c r="AM19" s="94">
        <v>367</v>
      </c>
      <c r="AN19" s="94">
        <v>463</v>
      </c>
    </row>
    <row r="20" spans="2:40" s="17" customFormat="1" ht="10" x14ac:dyDescent="0.2">
      <c r="B20" s="14" t="s">
        <v>158</v>
      </c>
      <c r="C20" s="24">
        <v>2372</v>
      </c>
      <c r="D20" s="94">
        <v>382</v>
      </c>
      <c r="E20" s="94">
        <v>382</v>
      </c>
      <c r="F20" s="94">
        <v>393</v>
      </c>
      <c r="G20" s="94">
        <v>383</v>
      </c>
      <c r="H20" s="94">
        <v>383.8</v>
      </c>
      <c r="I20" s="94">
        <v>365.3</v>
      </c>
      <c r="J20" s="94">
        <v>401</v>
      </c>
      <c r="K20" s="94">
        <v>383.5</v>
      </c>
      <c r="L20" s="94">
        <v>357.7</v>
      </c>
      <c r="M20" s="14">
        <v>335</v>
      </c>
      <c r="N20" s="14">
        <v>301</v>
      </c>
      <c r="O20" s="14">
        <v>225</v>
      </c>
      <c r="P20" s="94">
        <v>201</v>
      </c>
      <c r="Q20" s="94">
        <v>191.53299999999999</v>
      </c>
      <c r="R20" s="14">
        <v>187</v>
      </c>
      <c r="S20" s="14">
        <v>191</v>
      </c>
      <c r="T20" s="94">
        <v>203</v>
      </c>
      <c r="U20" s="94">
        <v>208</v>
      </c>
      <c r="V20" s="94">
        <v>208</v>
      </c>
      <c r="W20" s="94">
        <v>209</v>
      </c>
      <c r="X20" s="94">
        <v>200</v>
      </c>
      <c r="Y20" s="94">
        <v>200</v>
      </c>
      <c r="Z20" s="94">
        <v>141</v>
      </c>
      <c r="AA20" s="94">
        <v>133</v>
      </c>
      <c r="AB20" s="94">
        <v>129</v>
      </c>
      <c r="AC20" s="94">
        <v>123</v>
      </c>
      <c r="AD20" s="94">
        <v>88</v>
      </c>
      <c r="AE20" s="14">
        <v>76</v>
      </c>
      <c r="AF20" s="14">
        <v>79</v>
      </c>
      <c r="AG20" s="14">
        <v>77</v>
      </c>
      <c r="AH20" s="14">
        <v>77</v>
      </c>
      <c r="AI20" s="14">
        <v>75</v>
      </c>
      <c r="AJ20" s="14">
        <v>73</v>
      </c>
      <c r="AK20" s="14">
        <v>73</v>
      </c>
      <c r="AL20" s="15">
        <v>72</v>
      </c>
      <c r="AM20" s="15">
        <v>74</v>
      </c>
      <c r="AN20" s="15">
        <v>73</v>
      </c>
    </row>
    <row r="21" spans="2:40" s="17" customFormat="1" ht="10.5" x14ac:dyDescent="0.2">
      <c r="B21" s="18" t="s">
        <v>15</v>
      </c>
      <c r="C21" s="27">
        <v>699</v>
      </c>
      <c r="D21" s="27">
        <v>1285</v>
      </c>
      <c r="E21" s="27">
        <v>993</v>
      </c>
      <c r="F21" s="27">
        <v>635</v>
      </c>
      <c r="G21" s="27">
        <v>1171.3</v>
      </c>
      <c r="H21" s="27">
        <v>1368.3</v>
      </c>
      <c r="I21" s="27">
        <v>1032.5999999999999</v>
      </c>
      <c r="J21" s="27">
        <v>637</v>
      </c>
      <c r="K21" s="27">
        <v>958.2</v>
      </c>
      <c r="L21" s="27">
        <v>1523.2</v>
      </c>
      <c r="M21" s="27">
        <v>1147</v>
      </c>
      <c r="N21" s="27">
        <v>771</v>
      </c>
      <c r="O21" s="27">
        <v>987</v>
      </c>
      <c r="P21" s="27">
        <v>1100.4000000000001</v>
      </c>
      <c r="Q21" s="27">
        <v>916.88400000000001</v>
      </c>
      <c r="R21" s="27">
        <v>701</v>
      </c>
      <c r="S21" s="27">
        <v>867</v>
      </c>
      <c r="T21" s="14">
        <v>504</v>
      </c>
      <c r="U21" s="14">
        <v>597</v>
      </c>
      <c r="V21" s="14">
        <v>445</v>
      </c>
      <c r="W21" s="14">
        <v>792</v>
      </c>
      <c r="X21" s="14">
        <v>1100</v>
      </c>
      <c r="Y21" s="14">
        <v>818</v>
      </c>
      <c r="Z21" s="14">
        <v>469</v>
      </c>
      <c r="AA21" s="14">
        <v>835</v>
      </c>
      <c r="AB21" s="14">
        <v>1048</v>
      </c>
      <c r="AC21" s="14">
        <v>761</v>
      </c>
      <c r="AD21" s="14">
        <v>280</v>
      </c>
      <c r="AE21" s="22">
        <v>724</v>
      </c>
      <c r="AF21" s="22">
        <v>729</v>
      </c>
      <c r="AG21" s="22">
        <v>495</v>
      </c>
      <c r="AH21" s="99">
        <v>250</v>
      </c>
      <c r="AI21" s="22">
        <v>501</v>
      </c>
      <c r="AJ21" s="22">
        <v>646</v>
      </c>
      <c r="AK21" s="22">
        <v>473</v>
      </c>
      <c r="AL21" s="22">
        <v>255</v>
      </c>
      <c r="AM21" s="22">
        <v>441</v>
      </c>
      <c r="AN21" s="22">
        <v>536</v>
      </c>
    </row>
    <row r="22" spans="2:40" s="20" customFormat="1" ht="10.5" x14ac:dyDescent="0.25">
      <c r="B22" s="18"/>
      <c r="C22" s="18"/>
      <c r="D22" s="18"/>
      <c r="E22" s="18"/>
      <c r="F22" s="18"/>
      <c r="G22" s="18"/>
      <c r="H22" s="18"/>
      <c r="I22" s="18"/>
      <c r="J22" s="18"/>
      <c r="K22" s="18"/>
      <c r="L22" s="18"/>
      <c r="M22" s="18"/>
      <c r="N22" s="18"/>
      <c r="O22" s="18"/>
      <c r="P22" s="18"/>
      <c r="Q22" s="18"/>
      <c r="R22" s="18"/>
      <c r="S22" s="18"/>
      <c r="T22" s="78"/>
      <c r="U22" s="78"/>
      <c r="V22" s="78"/>
      <c r="W22" s="78"/>
      <c r="X22" s="78"/>
      <c r="Y22" s="78"/>
      <c r="Z22" s="18"/>
      <c r="AA22" s="18"/>
      <c r="AB22" s="18"/>
      <c r="AC22" s="18"/>
      <c r="AD22" s="18"/>
      <c r="AE22" s="18"/>
      <c r="AF22" s="18"/>
      <c r="AG22" s="18"/>
      <c r="AH22" s="14"/>
      <c r="AI22" s="14"/>
      <c r="AJ22" s="14"/>
      <c r="AK22" s="18"/>
      <c r="AL22" s="18"/>
      <c r="AM22" s="18"/>
      <c r="AN22" s="18"/>
    </row>
    <row r="23" spans="2:40" s="20" customFormat="1" ht="10.5" x14ac:dyDescent="0.25">
      <c r="B23" s="18" t="s">
        <v>75</v>
      </c>
      <c r="C23" s="69">
        <v>0.1237825394014521</v>
      </c>
      <c r="D23" s="69">
        <v>0.16771078047507179</v>
      </c>
      <c r="E23" s="69">
        <v>0.15213727593074919</v>
      </c>
      <c r="F23" s="69">
        <v>0.11920405481509293</v>
      </c>
      <c r="G23" s="69">
        <v>0.17149341142020497</v>
      </c>
      <c r="H23" s="69">
        <v>0.16428142634169768</v>
      </c>
      <c r="I23" s="69">
        <v>0.1416655233914117</v>
      </c>
      <c r="J23" s="69">
        <v>0.10320803629293585</v>
      </c>
      <c r="K23" s="69">
        <v>0.12647835269271385</v>
      </c>
      <c r="L23" s="69">
        <v>0.17924217462932454</v>
      </c>
      <c r="M23" s="69">
        <v>0.15256717212024476</v>
      </c>
      <c r="N23" s="69">
        <v>0.13911945146156623</v>
      </c>
      <c r="O23" s="69">
        <v>0.17799819657348964</v>
      </c>
      <c r="P23" s="69">
        <v>0.19751576006681507</v>
      </c>
      <c r="Q23" s="69">
        <v>0.1887369287772746</v>
      </c>
      <c r="R23" s="69">
        <v>0.16638974602421078</v>
      </c>
      <c r="S23" s="69">
        <v>0.1941334527541424</v>
      </c>
      <c r="T23" s="69">
        <v>0.15139681586061882</v>
      </c>
      <c r="U23" s="69">
        <v>0.14217670874017624</v>
      </c>
      <c r="V23" s="69">
        <v>0.11354937484052054</v>
      </c>
      <c r="W23" s="69">
        <v>0.17198697068403909</v>
      </c>
      <c r="X23" s="69">
        <v>0.20641771439294426</v>
      </c>
      <c r="Y23" s="69">
        <v>0.17591397849462365</v>
      </c>
      <c r="Z23" s="69">
        <v>0.11523341523341524</v>
      </c>
      <c r="AA23" s="69">
        <v>0.18551433014885582</v>
      </c>
      <c r="AB23" s="69">
        <v>0.19923954372623573</v>
      </c>
      <c r="AC23" s="69">
        <v>0.17131922557406573</v>
      </c>
      <c r="AD23" s="69">
        <v>8.6100861008610086E-2</v>
      </c>
      <c r="AE23" s="69">
        <v>0.21300382465431009</v>
      </c>
      <c r="AF23" s="69">
        <v>0.18460369713851607</v>
      </c>
      <c r="AG23" s="69">
        <v>0.14376996805111822</v>
      </c>
      <c r="AH23" s="69">
        <v>8.9734386216798273E-2</v>
      </c>
      <c r="AI23" s="69">
        <v>0.16</v>
      </c>
      <c r="AJ23" s="69">
        <v>0.18665125686217857</v>
      </c>
      <c r="AK23" s="69">
        <v>0.1577192397465822</v>
      </c>
      <c r="AL23" s="69">
        <v>0.10107015457788347</v>
      </c>
      <c r="AM23" s="69">
        <v>0.15285961871750434</v>
      </c>
      <c r="AN23" s="69">
        <v>0.16739537788881947</v>
      </c>
    </row>
    <row r="24" spans="2:40" s="20" customFormat="1" ht="10.5" x14ac:dyDescent="0.25">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4"/>
      <c r="AI24" s="14"/>
      <c r="AJ24" s="14"/>
      <c r="AK24" s="18"/>
      <c r="AL24" s="18"/>
      <c r="AM24" s="18"/>
      <c r="AN24" s="18"/>
    </row>
    <row r="25" spans="2:40" s="17" customFormat="1" ht="10" x14ac:dyDescent="0.2">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5"/>
      <c r="AM25" s="15"/>
      <c r="AN25" s="15"/>
    </row>
    <row r="26" spans="2:40" s="17" customFormat="1" ht="13" x14ac:dyDescent="0.2">
      <c r="B26" s="21" t="s">
        <v>34</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14"/>
      <c r="AI26" s="14"/>
      <c r="AJ26" s="14"/>
      <c r="AK26" s="14"/>
      <c r="AL26" s="15"/>
      <c r="AM26" s="15"/>
      <c r="AN26" s="15"/>
    </row>
    <row r="27" spans="2:40" s="17" customFormat="1" ht="10.5" x14ac:dyDescent="0.25">
      <c r="B27" s="1" t="s">
        <v>27</v>
      </c>
      <c r="C27" s="2" t="s">
        <v>154</v>
      </c>
      <c r="D27" s="2" t="s">
        <v>153</v>
      </c>
      <c r="E27" s="2" t="s">
        <v>151</v>
      </c>
      <c r="F27" s="2" t="s">
        <v>136</v>
      </c>
      <c r="G27" s="2" t="s">
        <v>135</v>
      </c>
      <c r="H27" s="2" t="s">
        <v>134</v>
      </c>
      <c r="I27" s="2" t="s">
        <v>130</v>
      </c>
      <c r="J27" s="2" t="s">
        <v>129</v>
      </c>
      <c r="K27" s="2" t="s">
        <v>128</v>
      </c>
      <c r="L27" s="2" t="s">
        <v>127</v>
      </c>
      <c r="M27" s="2" t="s">
        <v>119</v>
      </c>
      <c r="N27" s="2" t="s">
        <v>108</v>
      </c>
      <c r="O27" s="2" t="s">
        <v>105</v>
      </c>
      <c r="P27" s="2" t="s">
        <v>104</v>
      </c>
      <c r="Q27" s="2" t="s">
        <v>103</v>
      </c>
      <c r="R27" s="2" t="s">
        <v>102</v>
      </c>
      <c r="S27" s="2" t="s">
        <v>101</v>
      </c>
      <c r="T27" s="2" t="s">
        <v>100</v>
      </c>
      <c r="U27" s="2" t="s">
        <v>99</v>
      </c>
      <c r="V27" s="2" t="s">
        <v>98</v>
      </c>
      <c r="W27" s="2" t="s">
        <v>97</v>
      </c>
      <c r="X27" s="2" t="s">
        <v>96</v>
      </c>
      <c r="Y27" s="2" t="s">
        <v>94</v>
      </c>
      <c r="Z27" s="2" t="s">
        <v>63</v>
      </c>
      <c r="AA27" s="2" t="s">
        <v>62</v>
      </c>
      <c r="AB27" s="2" t="s">
        <v>61</v>
      </c>
      <c r="AC27" s="2" t="s">
        <v>60</v>
      </c>
      <c r="AD27" s="2" t="s">
        <v>59</v>
      </c>
      <c r="AE27" s="2" t="s">
        <v>58</v>
      </c>
      <c r="AF27" s="2" t="s">
        <v>56</v>
      </c>
      <c r="AG27" s="2" t="s">
        <v>55</v>
      </c>
      <c r="AH27" s="2" t="s">
        <v>53</v>
      </c>
      <c r="AI27" s="2" t="s">
        <v>50</v>
      </c>
      <c r="AJ27" s="2" t="s">
        <v>26</v>
      </c>
      <c r="AK27" s="2" t="s">
        <v>25</v>
      </c>
      <c r="AL27" s="2" t="s">
        <v>24</v>
      </c>
      <c r="AM27" s="2" t="s">
        <v>23</v>
      </c>
      <c r="AN27" s="2" t="s">
        <v>22</v>
      </c>
    </row>
    <row r="28" spans="2:40" s="17" customFormat="1" ht="10" x14ac:dyDescent="0.2">
      <c r="B28" s="14" t="s">
        <v>15</v>
      </c>
      <c r="C28" s="24">
        <v>699</v>
      </c>
      <c r="D28" s="24">
        <v>1285</v>
      </c>
      <c r="E28" s="24">
        <v>993</v>
      </c>
      <c r="F28" s="24">
        <v>635</v>
      </c>
      <c r="G28" s="24">
        <v>1171.2</v>
      </c>
      <c r="H28" s="24">
        <v>1368</v>
      </c>
      <c r="I28" s="24">
        <v>1032.5999999999999</v>
      </c>
      <c r="J28" s="24">
        <v>637</v>
      </c>
      <c r="K28" s="24">
        <v>958.2</v>
      </c>
      <c r="L28" s="24">
        <v>1523.2</v>
      </c>
      <c r="M28" s="24">
        <v>1147</v>
      </c>
      <c r="N28" s="24">
        <v>771</v>
      </c>
      <c r="O28" s="24">
        <v>987</v>
      </c>
      <c r="P28" s="24">
        <v>1100.4000000000001</v>
      </c>
      <c r="Q28" s="94">
        <v>916.88400000000001</v>
      </c>
      <c r="R28" s="14">
        <v>701</v>
      </c>
      <c r="S28" s="14">
        <v>867</v>
      </c>
      <c r="T28" s="15">
        <v>504</v>
      </c>
      <c r="U28" s="15">
        <v>597</v>
      </c>
      <c r="V28" s="15">
        <v>445</v>
      </c>
      <c r="W28" s="15">
        <v>792</v>
      </c>
      <c r="X28" s="15">
        <v>1100</v>
      </c>
      <c r="Y28" s="14">
        <v>818</v>
      </c>
      <c r="Z28" s="14">
        <v>469</v>
      </c>
      <c r="AA28" s="14">
        <v>835</v>
      </c>
      <c r="AB28" s="14">
        <v>1048</v>
      </c>
      <c r="AC28" s="14">
        <v>761</v>
      </c>
      <c r="AD28" s="14">
        <v>280</v>
      </c>
      <c r="AE28" s="14">
        <v>724</v>
      </c>
      <c r="AF28" s="14">
        <v>729</v>
      </c>
      <c r="AG28" s="14">
        <v>495</v>
      </c>
      <c r="AH28" s="14">
        <v>250</v>
      </c>
      <c r="AI28" s="14">
        <v>501</v>
      </c>
      <c r="AJ28" s="14">
        <v>646</v>
      </c>
      <c r="AK28" s="14">
        <v>473</v>
      </c>
      <c r="AL28" s="14">
        <v>255</v>
      </c>
      <c r="AM28" s="14">
        <v>441</v>
      </c>
      <c r="AN28" s="14">
        <v>536</v>
      </c>
    </row>
    <row r="29" spans="2:40" s="17" customFormat="1" ht="10" x14ac:dyDescent="0.2">
      <c r="B29" s="71" t="s">
        <v>32</v>
      </c>
      <c r="C29" s="95">
        <v>8</v>
      </c>
      <c r="D29" s="95">
        <v>17</v>
      </c>
      <c r="E29" s="95">
        <v>11</v>
      </c>
      <c r="F29" s="95">
        <v>73.400000000000006</v>
      </c>
      <c r="G29" s="95">
        <v>33.4</v>
      </c>
      <c r="H29" s="95">
        <v>34.5</v>
      </c>
      <c r="I29" s="95">
        <v>25.7</v>
      </c>
      <c r="J29" s="95">
        <v>32</v>
      </c>
      <c r="K29" s="95">
        <v>326</v>
      </c>
      <c r="L29" s="95">
        <v>14.4</v>
      </c>
      <c r="M29" s="95">
        <v>159</v>
      </c>
      <c r="N29" s="95">
        <v>37.4</v>
      </c>
      <c r="O29" s="95">
        <v>23</v>
      </c>
      <c r="P29" s="95">
        <v>58</v>
      </c>
      <c r="Q29" s="95">
        <v>5.2830000000000004</v>
      </c>
      <c r="R29" s="95">
        <v>-48</v>
      </c>
      <c r="S29" s="95">
        <v>14</v>
      </c>
      <c r="T29" s="95">
        <v>61</v>
      </c>
      <c r="U29" s="95">
        <v>32</v>
      </c>
      <c r="V29" s="95">
        <v>60</v>
      </c>
      <c r="W29" s="95">
        <v>37</v>
      </c>
      <c r="X29" s="130" t="s">
        <v>33</v>
      </c>
      <c r="Y29" s="130" t="s">
        <v>33</v>
      </c>
      <c r="Z29" s="130">
        <v>92</v>
      </c>
      <c r="AA29" s="130" t="s">
        <v>33</v>
      </c>
      <c r="AB29" s="130" t="s">
        <v>33</v>
      </c>
      <c r="AC29" s="130" t="s">
        <v>33</v>
      </c>
      <c r="AD29" s="130">
        <v>119</v>
      </c>
      <c r="AE29" s="130">
        <v>-166</v>
      </c>
      <c r="AF29" s="130" t="s">
        <v>33</v>
      </c>
      <c r="AG29" s="130" t="s">
        <v>33</v>
      </c>
      <c r="AH29" s="95">
        <v>37</v>
      </c>
      <c r="AI29" s="95">
        <v>0</v>
      </c>
      <c r="AJ29" s="95">
        <v>11</v>
      </c>
      <c r="AK29" s="130" t="s">
        <v>33</v>
      </c>
      <c r="AL29" s="95">
        <v>17</v>
      </c>
      <c r="AM29" s="95">
        <v>-5</v>
      </c>
      <c r="AN29" s="95">
        <v>21</v>
      </c>
    </row>
    <row r="30" spans="2:40" s="17" customFormat="1" ht="10.5" x14ac:dyDescent="0.2">
      <c r="B30" s="18" t="s">
        <v>14</v>
      </c>
      <c r="C30" s="27">
        <v>707</v>
      </c>
      <c r="D30" s="27">
        <v>1302</v>
      </c>
      <c r="E30" s="27">
        <v>1004</v>
      </c>
      <c r="F30" s="27">
        <v>708.4</v>
      </c>
      <c r="G30" s="27">
        <v>1204.6000000000001</v>
      </c>
      <c r="H30" s="27">
        <v>1402.5</v>
      </c>
      <c r="I30" s="27">
        <v>1058.3</v>
      </c>
      <c r="J30" s="27">
        <v>669</v>
      </c>
      <c r="K30" s="27">
        <v>1284.2</v>
      </c>
      <c r="L30" s="27">
        <v>1537.6000000000001</v>
      </c>
      <c r="M30" s="27">
        <v>1306</v>
      </c>
      <c r="N30" s="27">
        <v>808.4</v>
      </c>
      <c r="O30" s="27">
        <v>1010</v>
      </c>
      <c r="P30" s="27">
        <v>1158.4000000000001</v>
      </c>
      <c r="Q30" s="27">
        <v>922.16700000000003</v>
      </c>
      <c r="R30" s="27">
        <v>653</v>
      </c>
      <c r="S30" s="27">
        <v>881</v>
      </c>
      <c r="T30" s="27">
        <v>565</v>
      </c>
      <c r="U30" s="27">
        <v>629</v>
      </c>
      <c r="V30" s="27">
        <v>505</v>
      </c>
      <c r="W30" s="27">
        <v>829</v>
      </c>
      <c r="X30" s="27">
        <v>1100</v>
      </c>
      <c r="Y30" s="22">
        <v>818</v>
      </c>
      <c r="Z30" s="22">
        <v>561</v>
      </c>
      <c r="AA30" s="22">
        <v>835</v>
      </c>
      <c r="AB30" s="22">
        <v>1048</v>
      </c>
      <c r="AC30" s="22">
        <v>761</v>
      </c>
      <c r="AD30" s="22">
        <v>399</v>
      </c>
      <c r="AE30" s="22">
        <v>558</v>
      </c>
      <c r="AF30" s="22">
        <v>729</v>
      </c>
      <c r="AG30" s="22">
        <v>495</v>
      </c>
      <c r="AH30" s="22">
        <v>287</v>
      </c>
      <c r="AI30" s="22">
        <v>501</v>
      </c>
      <c r="AJ30" s="22">
        <v>657</v>
      </c>
      <c r="AK30" s="22">
        <v>473</v>
      </c>
      <c r="AL30" s="22">
        <v>272</v>
      </c>
      <c r="AM30" s="22">
        <v>436</v>
      </c>
      <c r="AN30" s="22">
        <v>557</v>
      </c>
    </row>
    <row r="31" spans="2:40" s="17" customFormat="1" ht="10" x14ac:dyDescent="0.2">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6"/>
      <c r="AI31" s="16"/>
      <c r="AJ31" s="16"/>
      <c r="AK31" s="16"/>
      <c r="AL31" s="16"/>
      <c r="AM31" s="16"/>
      <c r="AN31" s="16"/>
    </row>
    <row r="32" spans="2:40" x14ac:dyDescent="0.35">
      <c r="B32" s="18" t="s">
        <v>116</v>
      </c>
      <c r="C32" s="164">
        <v>0.12519922082521692</v>
      </c>
      <c r="D32" s="69">
        <v>0.16992952231793265</v>
      </c>
      <c r="E32" s="69">
        <v>0.15382258311628619</v>
      </c>
      <c r="F32" s="69">
        <v>0.13298291721419184</v>
      </c>
      <c r="G32" s="69">
        <v>0.17636896046852124</v>
      </c>
      <c r="H32" s="69">
        <v>0.16838756153199663</v>
      </c>
      <c r="I32" s="69">
        <v>0.14519138427767869</v>
      </c>
      <c r="J32" s="69">
        <v>0.10839274141283214</v>
      </c>
      <c r="K32" s="69">
        <v>0.1695089757127772</v>
      </c>
      <c r="L32" s="69">
        <v>0.1809366909861144</v>
      </c>
      <c r="M32" s="69">
        <v>0.17371641393987763</v>
      </c>
      <c r="N32" s="69">
        <v>0.14586791771923494</v>
      </c>
      <c r="O32" s="69">
        <v>0.18214607754733994</v>
      </c>
      <c r="P32" s="69">
        <v>0.20792644171337565</v>
      </c>
      <c r="Q32" s="69">
        <v>0.18982441333882258</v>
      </c>
      <c r="R32" s="69">
        <v>0.15499643959173987</v>
      </c>
      <c r="S32" s="69">
        <v>0.19726824899238693</v>
      </c>
      <c r="T32" s="69">
        <v>0.16972063682787625</v>
      </c>
      <c r="U32" s="69">
        <v>0.14979757085020243</v>
      </c>
      <c r="V32" s="69">
        <v>0.12885940290890532</v>
      </c>
      <c r="W32" s="69">
        <v>0.18002171552660151</v>
      </c>
      <c r="X32" s="69">
        <v>0.20641771439294426</v>
      </c>
      <c r="Y32" s="69">
        <v>0.17591397849462365</v>
      </c>
      <c r="Z32" s="69">
        <v>0.13783783783783785</v>
      </c>
      <c r="AA32" s="69">
        <v>0.18551433014885582</v>
      </c>
      <c r="AB32" s="69">
        <v>0.19923954372623573</v>
      </c>
      <c r="AC32" s="69">
        <v>0.17131922557406573</v>
      </c>
      <c r="AD32" s="69">
        <v>0.12269372693726938</v>
      </c>
      <c r="AE32" s="69">
        <v>0.16416593115622241</v>
      </c>
      <c r="AF32" s="69">
        <v>0.18460369713851607</v>
      </c>
      <c r="AG32" s="69">
        <v>0.14376996805111822</v>
      </c>
      <c r="AH32" s="69">
        <v>0.10301507537688442</v>
      </c>
      <c r="AI32" s="69">
        <v>0.15945257797581158</v>
      </c>
      <c r="AJ32" s="69">
        <v>0.18982952903785033</v>
      </c>
      <c r="AK32" s="69">
        <v>0.1577192397465822</v>
      </c>
      <c r="AL32" s="69">
        <v>0.10780816488307571</v>
      </c>
      <c r="AM32" s="69">
        <v>0.15112651646447139</v>
      </c>
      <c r="AN32" s="69">
        <v>0.17395377888819488</v>
      </c>
    </row>
    <row r="33" spans="2:40" s="12" customFormat="1" ht="10.5" x14ac:dyDescent="0.35">
      <c r="B33" s="14"/>
      <c r="C33" s="14"/>
      <c r="D33" s="14"/>
      <c r="E33" s="14"/>
      <c r="F33" s="14"/>
      <c r="G33" s="14"/>
      <c r="H33" s="14"/>
      <c r="I33" s="14"/>
      <c r="J33" s="14"/>
      <c r="K33" s="14"/>
      <c r="L33" s="14"/>
      <c r="M33" s="14"/>
      <c r="N33" s="14"/>
      <c r="O33" s="14"/>
      <c r="P33" s="14"/>
      <c r="Q33" s="14"/>
      <c r="R33" s="14"/>
      <c r="S33" s="14"/>
      <c r="T33" s="86"/>
      <c r="U33" s="86"/>
      <c r="V33" s="86"/>
      <c r="W33" s="86"/>
      <c r="X33" s="19"/>
      <c r="Y33" s="19"/>
      <c r="Z33" s="19"/>
      <c r="AA33" s="19"/>
      <c r="AB33" s="19"/>
      <c r="AC33" s="19"/>
      <c r="AD33" s="19"/>
      <c r="AE33" s="19"/>
      <c r="AF33" s="19"/>
      <c r="AG33" s="19"/>
      <c r="AH33" s="19"/>
      <c r="AI33" s="19"/>
      <c r="AJ33" s="19"/>
      <c r="AK33" s="19"/>
      <c r="AL33" s="19"/>
      <c r="AM33" s="19"/>
      <c r="AN33" s="19"/>
    </row>
    <row r="34" spans="2:40" s="12" customFormat="1" ht="10.5" x14ac:dyDescent="0.35">
      <c r="B34" s="14"/>
      <c r="C34" s="14"/>
      <c r="D34" s="14"/>
      <c r="E34" s="14"/>
      <c r="F34" s="14"/>
      <c r="G34" s="14"/>
      <c r="H34" s="14"/>
      <c r="I34" s="14"/>
      <c r="J34" s="14"/>
      <c r="K34" s="14"/>
      <c r="L34" s="14"/>
      <c r="M34" s="14"/>
      <c r="N34" s="14"/>
      <c r="O34" s="14"/>
      <c r="P34" s="14"/>
      <c r="Q34" s="14"/>
      <c r="R34" s="14"/>
      <c r="S34" s="14"/>
      <c r="T34" s="86"/>
      <c r="U34" s="86"/>
      <c r="V34" s="86"/>
      <c r="W34" s="86"/>
      <c r="X34" s="19"/>
      <c r="Y34" s="19"/>
      <c r="Z34" s="19"/>
      <c r="AA34" s="19"/>
      <c r="AB34" s="19"/>
      <c r="AC34" s="19"/>
      <c r="AD34" s="19"/>
      <c r="AE34" s="19"/>
      <c r="AF34" s="19"/>
      <c r="AG34" s="19"/>
      <c r="AH34" s="19"/>
      <c r="AI34" s="19"/>
      <c r="AJ34" s="19"/>
      <c r="AK34" s="19"/>
      <c r="AL34" s="19"/>
      <c r="AM34" s="19"/>
      <c r="AN34" s="19"/>
    </row>
    <row r="35" spans="2:40" s="12" customFormat="1" ht="13" x14ac:dyDescent="0.35">
      <c r="B35" s="23" t="s">
        <v>106</v>
      </c>
      <c r="C35" s="14"/>
      <c r="D35" s="14"/>
      <c r="E35" s="14"/>
      <c r="F35" s="14"/>
      <c r="G35" s="14"/>
      <c r="H35" s="14"/>
      <c r="I35" s="14"/>
      <c r="J35" s="14"/>
      <c r="K35" s="14"/>
      <c r="L35" s="14"/>
      <c r="M35" s="14"/>
      <c r="N35" s="14"/>
      <c r="O35" s="14"/>
      <c r="P35" s="14"/>
      <c r="Q35" s="14"/>
      <c r="R35" s="14"/>
      <c r="S35" s="14"/>
      <c r="T35" s="86"/>
      <c r="U35" s="86"/>
      <c r="V35" s="86"/>
      <c r="W35" s="86"/>
      <c r="X35" s="19"/>
      <c r="Y35" s="19"/>
      <c r="Z35" s="19"/>
      <c r="AA35" s="19"/>
      <c r="AB35" s="19"/>
      <c r="AC35" s="19"/>
      <c r="AD35" s="19"/>
      <c r="AE35" s="19"/>
      <c r="AF35" s="19"/>
      <c r="AG35" s="19"/>
      <c r="AH35" s="19"/>
      <c r="AI35" s="19"/>
      <c r="AJ35" s="19"/>
      <c r="AK35" s="19"/>
      <c r="AL35" s="19"/>
      <c r="AM35" s="19"/>
      <c r="AN35" s="19"/>
    </row>
    <row r="36" spans="2:40" s="17" customFormat="1" ht="10.5" x14ac:dyDescent="0.25">
      <c r="B36" s="1" t="s">
        <v>27</v>
      </c>
      <c r="C36" s="2" t="s">
        <v>154</v>
      </c>
      <c r="D36" s="2" t="s">
        <v>153</v>
      </c>
      <c r="E36" s="2" t="s">
        <v>151</v>
      </c>
      <c r="F36" s="2" t="s">
        <v>136</v>
      </c>
      <c r="G36" s="2" t="s">
        <v>135</v>
      </c>
      <c r="H36" s="2" t="s">
        <v>134</v>
      </c>
      <c r="I36" s="2" t="s">
        <v>130</v>
      </c>
      <c r="J36" s="2" t="s">
        <v>129</v>
      </c>
      <c r="K36" s="2" t="s">
        <v>128</v>
      </c>
      <c r="L36" s="2" t="s">
        <v>127</v>
      </c>
      <c r="M36" s="2" t="s">
        <v>119</v>
      </c>
      <c r="N36" s="2" t="s">
        <v>108</v>
      </c>
      <c r="O36" s="2" t="s">
        <v>105</v>
      </c>
      <c r="P36" s="2" t="s">
        <v>104</v>
      </c>
      <c r="Q36" s="2" t="s">
        <v>103</v>
      </c>
      <c r="R36" s="2" t="s">
        <v>102</v>
      </c>
      <c r="S36" s="2" t="s">
        <v>101</v>
      </c>
      <c r="T36" s="2" t="s">
        <v>100</v>
      </c>
      <c r="U36" s="2" t="s">
        <v>99</v>
      </c>
      <c r="V36" s="2" t="s">
        <v>98</v>
      </c>
      <c r="W36" s="2" t="s">
        <v>97</v>
      </c>
      <c r="X36" s="2" t="s">
        <v>96</v>
      </c>
      <c r="Y36" s="2" t="s">
        <v>94</v>
      </c>
      <c r="Z36" s="2" t="s">
        <v>63</v>
      </c>
      <c r="AA36" s="2" t="s">
        <v>62</v>
      </c>
      <c r="AB36" s="2" t="s">
        <v>61</v>
      </c>
      <c r="AC36" s="2" t="s">
        <v>60</v>
      </c>
      <c r="AD36" s="2" t="s">
        <v>59</v>
      </c>
      <c r="AE36" s="2" t="s">
        <v>58</v>
      </c>
      <c r="AF36" s="2" t="s">
        <v>56</v>
      </c>
      <c r="AG36" s="2" t="s">
        <v>55</v>
      </c>
      <c r="AH36" s="2" t="s">
        <v>53</v>
      </c>
      <c r="AI36" s="2" t="s">
        <v>50</v>
      </c>
      <c r="AJ36" s="2" t="s">
        <v>26</v>
      </c>
      <c r="AK36" s="2" t="s">
        <v>25</v>
      </c>
      <c r="AL36" s="2" t="s">
        <v>24</v>
      </c>
      <c r="AM36" s="2" t="s">
        <v>23</v>
      </c>
      <c r="AN36" s="2" t="s">
        <v>22</v>
      </c>
    </row>
    <row r="37" spans="2:40" s="17" customFormat="1" ht="10" x14ac:dyDescent="0.2">
      <c r="B37" s="14" t="s">
        <v>13</v>
      </c>
      <c r="C37" s="24">
        <v>-1673</v>
      </c>
      <c r="D37" s="24">
        <v>903</v>
      </c>
      <c r="E37" s="24">
        <v>611</v>
      </c>
      <c r="F37" s="24">
        <v>242.3</v>
      </c>
      <c r="G37" s="24">
        <v>788.3</v>
      </c>
      <c r="H37" s="24">
        <v>984.5</v>
      </c>
      <c r="I37" s="24">
        <v>667.3</v>
      </c>
      <c r="J37" s="24">
        <v>236</v>
      </c>
      <c r="K37" s="24">
        <v>575</v>
      </c>
      <c r="L37" s="24">
        <v>1165.5999999999999</v>
      </c>
      <c r="M37" s="94">
        <v>812</v>
      </c>
      <c r="N37" s="94">
        <v>470</v>
      </c>
      <c r="O37" s="94">
        <v>762</v>
      </c>
      <c r="P37" s="94">
        <v>898</v>
      </c>
      <c r="Q37" s="94">
        <v>725.351</v>
      </c>
      <c r="R37" s="94">
        <v>514</v>
      </c>
      <c r="S37" s="94">
        <v>676</v>
      </c>
      <c r="T37" s="94">
        <v>300</v>
      </c>
      <c r="U37" s="94">
        <v>389</v>
      </c>
      <c r="V37" s="94">
        <v>238</v>
      </c>
      <c r="W37" s="94">
        <v>583</v>
      </c>
      <c r="X37" s="94">
        <v>900</v>
      </c>
      <c r="Y37" s="94">
        <v>618</v>
      </c>
      <c r="Z37" s="94">
        <v>328</v>
      </c>
      <c r="AA37" s="94">
        <v>702</v>
      </c>
      <c r="AB37" s="94">
        <v>919</v>
      </c>
      <c r="AC37" s="94">
        <v>638</v>
      </c>
      <c r="AD37" s="94">
        <v>191</v>
      </c>
      <c r="AE37" s="94">
        <v>648</v>
      </c>
      <c r="AF37" s="94">
        <v>650</v>
      </c>
      <c r="AG37" s="94">
        <v>418</v>
      </c>
      <c r="AH37" s="94">
        <v>173</v>
      </c>
      <c r="AI37" s="94">
        <v>426</v>
      </c>
      <c r="AJ37" s="94">
        <v>573</v>
      </c>
      <c r="AK37" s="94">
        <v>400</v>
      </c>
      <c r="AL37" s="94">
        <v>183</v>
      </c>
      <c r="AM37" s="94">
        <v>367</v>
      </c>
      <c r="AN37" s="94">
        <v>463</v>
      </c>
    </row>
    <row r="38" spans="2:40" s="17" customFormat="1" ht="10" x14ac:dyDescent="0.2">
      <c r="B38" s="14" t="s">
        <v>156</v>
      </c>
      <c r="C38" s="24">
        <v>2148</v>
      </c>
      <c r="D38" s="94">
        <v>150</v>
      </c>
      <c r="E38" s="94">
        <v>147</v>
      </c>
      <c r="F38" s="94">
        <v>150</v>
      </c>
      <c r="G38" s="94">
        <v>151.69999999999999</v>
      </c>
      <c r="H38" s="94">
        <v>158.1</v>
      </c>
      <c r="I38" s="94">
        <v>153.69999999999999</v>
      </c>
      <c r="J38" s="94">
        <v>162</v>
      </c>
      <c r="K38" s="94">
        <v>156</v>
      </c>
      <c r="L38" s="94">
        <v>150.1</v>
      </c>
      <c r="M38" s="14">
        <v>143</v>
      </c>
      <c r="N38" s="14">
        <v>125</v>
      </c>
      <c r="O38" s="94">
        <v>94</v>
      </c>
      <c r="P38" s="94">
        <v>81</v>
      </c>
      <c r="Q38" s="94">
        <v>70</v>
      </c>
      <c r="R38" s="94">
        <v>70</v>
      </c>
      <c r="S38" s="94">
        <v>73</v>
      </c>
      <c r="T38" s="94">
        <v>76</v>
      </c>
      <c r="U38" s="94">
        <v>77</v>
      </c>
      <c r="V38" s="94">
        <v>77</v>
      </c>
      <c r="W38" s="94">
        <v>75</v>
      </c>
      <c r="X38" s="94">
        <v>74</v>
      </c>
      <c r="Y38" s="94">
        <v>76</v>
      </c>
      <c r="Z38" s="94">
        <v>58</v>
      </c>
      <c r="AA38" s="94">
        <v>55</v>
      </c>
      <c r="AB38" s="94">
        <v>54</v>
      </c>
      <c r="AC38" s="94">
        <v>51</v>
      </c>
      <c r="AD38" s="14">
        <v>24</v>
      </c>
      <c r="AE38" s="14">
        <v>17</v>
      </c>
      <c r="AF38" s="14">
        <v>17</v>
      </c>
      <c r="AG38" s="14">
        <v>18</v>
      </c>
      <c r="AH38" s="14">
        <v>18</v>
      </c>
      <c r="AI38" s="14">
        <v>17</v>
      </c>
      <c r="AJ38" s="14">
        <v>17</v>
      </c>
      <c r="AK38" s="14">
        <v>17</v>
      </c>
      <c r="AL38" s="15">
        <v>17</v>
      </c>
      <c r="AM38" s="15">
        <v>17</v>
      </c>
      <c r="AN38" s="15">
        <v>17</v>
      </c>
    </row>
    <row r="39" spans="2:40" s="17" customFormat="1" ht="10.5" x14ac:dyDescent="0.2">
      <c r="B39" s="18" t="s">
        <v>107</v>
      </c>
      <c r="C39" s="27">
        <v>475</v>
      </c>
      <c r="D39" s="27">
        <v>1053</v>
      </c>
      <c r="E39" s="27">
        <v>758</v>
      </c>
      <c r="F39" s="27">
        <v>392.3</v>
      </c>
      <c r="G39" s="27">
        <v>940</v>
      </c>
      <c r="H39" s="27">
        <v>1142.5999999999999</v>
      </c>
      <c r="I39" s="27">
        <v>821</v>
      </c>
      <c r="J39" s="27">
        <v>398</v>
      </c>
      <c r="K39" s="27">
        <v>731</v>
      </c>
      <c r="L39" s="27">
        <v>1315.6999999999998</v>
      </c>
      <c r="M39" s="27">
        <v>955</v>
      </c>
      <c r="N39" s="27">
        <v>595</v>
      </c>
      <c r="O39" s="27">
        <v>856</v>
      </c>
      <c r="P39" s="27">
        <v>979</v>
      </c>
      <c r="Q39" s="27">
        <v>795.351</v>
      </c>
      <c r="R39" s="27">
        <v>584</v>
      </c>
      <c r="S39" s="27">
        <v>749</v>
      </c>
      <c r="T39" s="27">
        <v>377</v>
      </c>
      <c r="U39" s="27">
        <v>466</v>
      </c>
      <c r="V39" s="27">
        <v>315</v>
      </c>
      <c r="W39" s="27">
        <v>658</v>
      </c>
      <c r="X39" s="27">
        <v>974</v>
      </c>
      <c r="Y39" s="22">
        <v>694</v>
      </c>
      <c r="Z39" s="22">
        <v>386</v>
      </c>
      <c r="AA39" s="22">
        <v>757</v>
      </c>
      <c r="AB39" s="22">
        <v>973</v>
      </c>
      <c r="AC39" s="22">
        <v>689</v>
      </c>
      <c r="AD39" s="22">
        <v>216</v>
      </c>
      <c r="AE39" s="22">
        <v>665</v>
      </c>
      <c r="AF39" s="22">
        <v>667</v>
      </c>
      <c r="AG39" s="22">
        <v>436</v>
      </c>
      <c r="AH39" s="22">
        <v>191</v>
      </c>
      <c r="AI39" s="22">
        <v>443</v>
      </c>
      <c r="AJ39" s="22">
        <v>590</v>
      </c>
      <c r="AK39" s="22">
        <v>417</v>
      </c>
      <c r="AL39" s="22">
        <v>200</v>
      </c>
      <c r="AM39" s="22">
        <v>384</v>
      </c>
      <c r="AN39" s="22">
        <v>480</v>
      </c>
    </row>
    <row r="40" spans="2:40" s="111" customFormat="1" ht="10.5" x14ac:dyDescent="0.25">
      <c r="B40" s="110"/>
      <c r="C40" s="110"/>
      <c r="D40" s="110"/>
      <c r="E40" s="110"/>
      <c r="F40" s="110"/>
      <c r="G40" s="110"/>
      <c r="H40" s="110"/>
      <c r="I40" s="110"/>
      <c r="J40" s="110"/>
      <c r="K40" s="110"/>
      <c r="L40" s="110"/>
      <c r="M40" s="110"/>
      <c r="N40" s="110"/>
      <c r="O40" s="110"/>
      <c r="P40" s="110"/>
      <c r="Q40" s="110"/>
      <c r="R40" s="110"/>
      <c r="S40" s="110"/>
      <c r="T40" s="109"/>
      <c r="U40" s="109"/>
      <c r="V40" s="109"/>
      <c r="W40" s="109"/>
      <c r="X40" s="109"/>
      <c r="Y40" s="109"/>
      <c r="Z40" s="110"/>
      <c r="AA40" s="110"/>
      <c r="AB40" s="110"/>
      <c r="AC40" s="110"/>
      <c r="AD40" s="110"/>
      <c r="AE40" s="110"/>
      <c r="AF40" s="110"/>
      <c r="AG40" s="110"/>
      <c r="AH40" s="112"/>
      <c r="AI40" s="112"/>
      <c r="AJ40" s="112"/>
      <c r="AK40" s="110"/>
      <c r="AL40" s="110"/>
      <c r="AM40" s="110"/>
      <c r="AN40" s="110"/>
    </row>
    <row r="41" spans="2:40" s="111" customFormat="1" ht="10.5" x14ac:dyDescent="0.25">
      <c r="B41" s="110" t="s">
        <v>113</v>
      </c>
      <c r="C41" s="113">
        <v>8.411545953603683E-2</v>
      </c>
      <c r="D41" s="113">
        <v>0.13743148003132341</v>
      </c>
      <c r="E41" s="113">
        <v>0.11613298605791328</v>
      </c>
      <c r="F41" s="113">
        <v>7.3643701896001501E-2</v>
      </c>
      <c r="G41" s="113">
        <v>0.1376281112737921</v>
      </c>
      <c r="H41" s="113">
        <v>0.13718333533437385</v>
      </c>
      <c r="I41" s="113">
        <v>0.11263547811771162</v>
      </c>
      <c r="J41" s="113">
        <v>6.44847699287103E-2</v>
      </c>
      <c r="K41" s="113">
        <v>9.648891235480464E-2</v>
      </c>
      <c r="L41" s="113">
        <v>0.15482466462697103</v>
      </c>
      <c r="M41" s="113">
        <v>0.12702846501729184</v>
      </c>
      <c r="N41" s="113">
        <v>0.10736196319018405</v>
      </c>
      <c r="O41" s="113">
        <v>0.15437330928764653</v>
      </c>
      <c r="P41" s="113">
        <v>0.17572512641349683</v>
      </c>
      <c r="Q41" s="113">
        <v>0.16371984355701935</v>
      </c>
      <c r="R41" s="113">
        <v>0.13861856159506289</v>
      </c>
      <c r="S41" s="113">
        <v>0.16771159874608149</v>
      </c>
      <c r="T41" s="113">
        <v>0.11324722138780415</v>
      </c>
      <c r="U41" s="113">
        <v>0.11097880447725648</v>
      </c>
      <c r="V41" s="113">
        <v>8.0377647359020157E-2</v>
      </c>
      <c r="W41" s="113">
        <v>0.14288816503800217</v>
      </c>
      <c r="X41" s="113">
        <v>0.18277350347157065</v>
      </c>
      <c r="Y41" s="113">
        <v>0.149247311827957</v>
      </c>
      <c r="Z41" s="113">
        <v>9.4840294840294839E-2</v>
      </c>
      <c r="AA41" s="113">
        <v>0.16818484781159743</v>
      </c>
      <c r="AB41" s="113">
        <v>0.1849809885931559</v>
      </c>
      <c r="AC41" s="113">
        <v>0.15511031067086897</v>
      </c>
      <c r="AD41" s="113">
        <v>6.6420664206642069E-2</v>
      </c>
      <c r="AE41" s="113">
        <v>0.19564577817005002</v>
      </c>
      <c r="AF41" s="113">
        <v>0.16890351987845023</v>
      </c>
      <c r="AG41" s="113">
        <v>0.12663374963694451</v>
      </c>
      <c r="AH41" s="113">
        <v>6.8557071069633879E-2</v>
      </c>
      <c r="AI41" s="113">
        <v>0.14099299809038829</v>
      </c>
      <c r="AJ41" s="113">
        <v>0.17047096214966773</v>
      </c>
      <c r="AK41" s="113">
        <v>0.13904634878292765</v>
      </c>
      <c r="AL41" s="113">
        <v>7.9270709472849782E-2</v>
      </c>
      <c r="AM41" s="113">
        <v>0.13310225303292894</v>
      </c>
      <c r="AN41" s="113">
        <v>0.14990630855715179</v>
      </c>
    </row>
    <row r="42" spans="2:40" s="50" customFormat="1" ht="10.5" x14ac:dyDescent="0.25">
      <c r="B42" s="107"/>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2:40" s="108" customFormat="1" ht="10.5" x14ac:dyDescent="0.35">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row>
    <row r="44" spans="2:40" s="49" customFormat="1" ht="13" x14ac:dyDescent="0.2">
      <c r="B44" s="115" t="s">
        <v>112</v>
      </c>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6"/>
      <c r="AI44" s="116"/>
      <c r="AJ44" s="116"/>
      <c r="AK44" s="116"/>
      <c r="AL44" s="117"/>
      <c r="AM44" s="117"/>
      <c r="AN44" s="117"/>
    </row>
    <row r="45" spans="2:40" s="49" customFormat="1" ht="10.5" x14ac:dyDescent="0.25">
      <c r="B45" s="1" t="s">
        <v>27</v>
      </c>
      <c r="C45" s="2" t="s">
        <v>154</v>
      </c>
      <c r="D45" s="2" t="s">
        <v>153</v>
      </c>
      <c r="E45" s="2" t="s">
        <v>151</v>
      </c>
      <c r="F45" s="2" t="s">
        <v>136</v>
      </c>
      <c r="G45" s="2" t="s">
        <v>135</v>
      </c>
      <c r="H45" s="2" t="s">
        <v>134</v>
      </c>
      <c r="I45" s="2" t="s">
        <v>130</v>
      </c>
      <c r="J45" s="2" t="s">
        <v>129</v>
      </c>
      <c r="K45" s="2" t="s">
        <v>128</v>
      </c>
      <c r="L45" s="2" t="s">
        <v>127</v>
      </c>
      <c r="M45" s="2" t="s">
        <v>119</v>
      </c>
      <c r="N45" s="2" t="s">
        <v>108</v>
      </c>
      <c r="O45" s="2" t="s">
        <v>105</v>
      </c>
      <c r="P45" s="2" t="s">
        <v>104</v>
      </c>
      <c r="Q45" s="2" t="s">
        <v>103</v>
      </c>
      <c r="R45" s="2" t="s">
        <v>102</v>
      </c>
      <c r="S45" s="2" t="s">
        <v>101</v>
      </c>
      <c r="T45" s="2" t="s">
        <v>100</v>
      </c>
      <c r="U45" s="2" t="s">
        <v>99</v>
      </c>
      <c r="V45" s="2" t="s">
        <v>98</v>
      </c>
      <c r="W45" s="2" t="s">
        <v>97</v>
      </c>
      <c r="X45" s="2" t="s">
        <v>96</v>
      </c>
      <c r="Y45" s="2" t="s">
        <v>94</v>
      </c>
      <c r="Z45" s="2" t="s">
        <v>63</v>
      </c>
      <c r="AA45" s="2" t="s">
        <v>62</v>
      </c>
      <c r="AB45" s="2" t="s">
        <v>61</v>
      </c>
      <c r="AC45" s="2" t="s">
        <v>60</v>
      </c>
      <c r="AD45" s="2" t="s">
        <v>59</v>
      </c>
      <c r="AE45" s="2" t="s">
        <v>58</v>
      </c>
      <c r="AF45" s="2" t="s">
        <v>56</v>
      </c>
      <c r="AG45" s="2" t="s">
        <v>55</v>
      </c>
      <c r="AH45" s="2" t="s">
        <v>53</v>
      </c>
      <c r="AI45" s="2" t="s">
        <v>50</v>
      </c>
      <c r="AJ45" s="2" t="s">
        <v>26</v>
      </c>
      <c r="AK45" s="2" t="s">
        <v>25</v>
      </c>
      <c r="AL45" s="2" t="s">
        <v>24</v>
      </c>
      <c r="AM45" s="2" t="s">
        <v>23</v>
      </c>
      <c r="AN45" s="2" t="s">
        <v>22</v>
      </c>
    </row>
    <row r="46" spans="2:40" s="49" customFormat="1" ht="10" x14ac:dyDescent="0.2">
      <c r="B46" s="116" t="s">
        <v>107</v>
      </c>
      <c r="C46" s="118">
        <v>475</v>
      </c>
      <c r="D46" s="118">
        <v>1053</v>
      </c>
      <c r="E46" s="118">
        <v>758</v>
      </c>
      <c r="F46" s="118">
        <v>392.3</v>
      </c>
      <c r="G46" s="118">
        <v>940</v>
      </c>
      <c r="H46" s="118">
        <v>1142.5999999999999</v>
      </c>
      <c r="I46" s="118">
        <v>821</v>
      </c>
      <c r="J46" s="118">
        <v>398</v>
      </c>
      <c r="K46" s="118">
        <v>731</v>
      </c>
      <c r="L46" s="118">
        <v>1315.6999999999998</v>
      </c>
      <c r="M46" s="118">
        <v>955</v>
      </c>
      <c r="N46" s="118">
        <v>595</v>
      </c>
      <c r="O46" s="118">
        <v>856</v>
      </c>
      <c r="P46" s="118">
        <v>979</v>
      </c>
      <c r="Q46" s="119">
        <v>795.351</v>
      </c>
      <c r="R46" s="116">
        <v>584</v>
      </c>
      <c r="S46" s="116">
        <v>749</v>
      </c>
      <c r="T46" s="116">
        <v>377</v>
      </c>
      <c r="U46" s="117">
        <v>466</v>
      </c>
      <c r="V46" s="117">
        <v>315</v>
      </c>
      <c r="W46" s="117">
        <v>658</v>
      </c>
      <c r="X46" s="117">
        <v>974</v>
      </c>
      <c r="Y46" s="116">
        <v>694</v>
      </c>
      <c r="Z46" s="116">
        <v>386</v>
      </c>
      <c r="AA46" s="116">
        <v>757</v>
      </c>
      <c r="AB46" s="116">
        <v>973</v>
      </c>
      <c r="AC46" s="116">
        <v>689</v>
      </c>
      <c r="AD46" s="116">
        <v>216</v>
      </c>
      <c r="AE46" s="116">
        <v>665</v>
      </c>
      <c r="AF46" s="116">
        <v>667</v>
      </c>
      <c r="AG46" s="116">
        <v>436</v>
      </c>
      <c r="AH46" s="116">
        <v>191</v>
      </c>
      <c r="AI46" s="116">
        <v>443</v>
      </c>
      <c r="AJ46" s="116">
        <v>590</v>
      </c>
      <c r="AK46" s="116">
        <v>473</v>
      </c>
      <c r="AL46" s="116">
        <v>255</v>
      </c>
      <c r="AM46" s="116">
        <v>441</v>
      </c>
      <c r="AN46" s="116">
        <v>536</v>
      </c>
    </row>
    <row r="47" spans="2:40" s="120" customFormat="1" ht="10" x14ac:dyDescent="0.2">
      <c r="B47" s="125" t="s">
        <v>32</v>
      </c>
      <c r="C47" s="121">
        <v>8</v>
      </c>
      <c r="D47" s="121">
        <v>17</v>
      </c>
      <c r="E47" s="121">
        <v>11</v>
      </c>
      <c r="F47" s="121">
        <v>73.400000000000006</v>
      </c>
      <c r="G47" s="121">
        <v>33.4</v>
      </c>
      <c r="H47" s="121">
        <v>34.5</v>
      </c>
      <c r="I47" s="121">
        <v>25.7</v>
      </c>
      <c r="J47" s="121">
        <v>32</v>
      </c>
      <c r="K47" s="121">
        <v>326</v>
      </c>
      <c r="L47" s="121">
        <v>14.4</v>
      </c>
      <c r="M47" s="121">
        <v>159</v>
      </c>
      <c r="N47" s="121">
        <v>37.4</v>
      </c>
      <c r="O47" s="121">
        <v>23</v>
      </c>
      <c r="P47" s="121">
        <v>58</v>
      </c>
      <c r="Q47" s="121">
        <v>5.2830000000000004</v>
      </c>
      <c r="R47" s="121">
        <v>-48</v>
      </c>
      <c r="S47" s="121">
        <v>14</v>
      </c>
      <c r="T47" s="121">
        <v>61</v>
      </c>
      <c r="U47" s="121">
        <v>32</v>
      </c>
      <c r="V47" s="121">
        <v>60</v>
      </c>
      <c r="W47" s="121">
        <v>37</v>
      </c>
      <c r="X47" s="121" t="s">
        <v>33</v>
      </c>
      <c r="Y47" s="121" t="s">
        <v>33</v>
      </c>
      <c r="Z47" s="121">
        <v>92</v>
      </c>
      <c r="AA47" s="121" t="s">
        <v>33</v>
      </c>
      <c r="AB47" s="121" t="s">
        <v>33</v>
      </c>
      <c r="AC47" s="121" t="s">
        <v>33</v>
      </c>
      <c r="AD47" s="121">
        <v>119</v>
      </c>
      <c r="AE47" s="121">
        <v>-166</v>
      </c>
      <c r="AF47" s="121" t="s">
        <v>33</v>
      </c>
      <c r="AG47" s="121" t="s">
        <v>33</v>
      </c>
      <c r="AH47" s="121">
        <v>37</v>
      </c>
      <c r="AI47" s="121">
        <v>0</v>
      </c>
      <c r="AJ47" s="121">
        <v>11</v>
      </c>
      <c r="AK47" s="121" t="s">
        <v>33</v>
      </c>
      <c r="AL47" s="121">
        <v>17</v>
      </c>
      <c r="AM47" s="121">
        <v>-5</v>
      </c>
      <c r="AN47" s="121">
        <v>21</v>
      </c>
    </row>
    <row r="48" spans="2:40" s="49" customFormat="1" ht="10.5" x14ac:dyDescent="0.2">
      <c r="B48" s="107" t="s">
        <v>114</v>
      </c>
      <c r="C48" s="122">
        <v>483</v>
      </c>
      <c r="D48" s="122">
        <v>1069</v>
      </c>
      <c r="E48" s="122">
        <v>769</v>
      </c>
      <c r="F48" s="122">
        <v>464.70000000000005</v>
      </c>
      <c r="G48" s="122">
        <v>973.4</v>
      </c>
      <c r="H48" s="122">
        <v>1177.0999999999999</v>
      </c>
      <c r="I48" s="122">
        <v>846.7</v>
      </c>
      <c r="J48" s="122">
        <v>430</v>
      </c>
      <c r="K48" s="122">
        <v>1057</v>
      </c>
      <c r="L48" s="122">
        <v>1330.1</v>
      </c>
      <c r="M48" s="122">
        <v>1114</v>
      </c>
      <c r="N48" s="122">
        <v>632.4</v>
      </c>
      <c r="O48" s="122">
        <v>879</v>
      </c>
      <c r="P48" s="122">
        <v>1037</v>
      </c>
      <c r="Q48" s="122">
        <v>800.63400000000001</v>
      </c>
      <c r="R48" s="122">
        <v>536</v>
      </c>
      <c r="S48" s="122">
        <v>763</v>
      </c>
      <c r="T48" s="122">
        <v>438</v>
      </c>
      <c r="U48" s="122">
        <v>498</v>
      </c>
      <c r="V48" s="122">
        <v>375</v>
      </c>
      <c r="W48" s="122">
        <v>695</v>
      </c>
      <c r="X48" s="122">
        <v>974</v>
      </c>
      <c r="Y48" s="123">
        <v>694</v>
      </c>
      <c r="Z48" s="123">
        <v>478</v>
      </c>
      <c r="AA48" s="123">
        <v>757</v>
      </c>
      <c r="AB48" s="123">
        <v>973</v>
      </c>
      <c r="AC48" s="123">
        <v>689</v>
      </c>
      <c r="AD48" s="123">
        <v>335</v>
      </c>
      <c r="AE48" s="123">
        <v>499</v>
      </c>
      <c r="AF48" s="123">
        <v>667</v>
      </c>
      <c r="AG48" s="123">
        <v>436</v>
      </c>
      <c r="AH48" s="123">
        <v>228</v>
      </c>
      <c r="AI48" s="123">
        <v>443</v>
      </c>
      <c r="AJ48" s="123">
        <v>601</v>
      </c>
      <c r="AK48" s="123">
        <v>473</v>
      </c>
      <c r="AL48" s="123">
        <v>272</v>
      </c>
      <c r="AM48" s="123">
        <v>436</v>
      </c>
      <c r="AN48" s="123">
        <v>557</v>
      </c>
    </row>
    <row r="49" spans="2:40" s="108" customFormat="1" ht="10.5" x14ac:dyDescent="0.35">
      <c r="B49" s="107"/>
      <c r="C49" s="107"/>
      <c r="D49" s="107"/>
      <c r="E49" s="107"/>
      <c r="F49" s="107"/>
      <c r="G49" s="107"/>
      <c r="H49" s="107"/>
      <c r="I49" s="107"/>
      <c r="J49" s="107"/>
      <c r="K49" s="107"/>
      <c r="L49" s="107"/>
      <c r="M49" s="107"/>
      <c r="N49" s="107"/>
      <c r="O49" s="107"/>
      <c r="P49" s="124"/>
      <c r="Q49" s="107"/>
      <c r="R49" s="107"/>
      <c r="S49" s="107"/>
      <c r="T49" s="107"/>
      <c r="U49" s="107"/>
      <c r="V49" s="124"/>
      <c r="W49" s="107"/>
      <c r="X49" s="107"/>
      <c r="Y49" s="107"/>
      <c r="Z49" s="107"/>
      <c r="AA49" s="107"/>
      <c r="AB49" s="107"/>
      <c r="AC49" s="107"/>
      <c r="AD49" s="107"/>
      <c r="AE49" s="107"/>
      <c r="AF49" s="107"/>
      <c r="AG49" s="107"/>
      <c r="AH49" s="107"/>
      <c r="AI49" s="107"/>
      <c r="AJ49" s="107"/>
      <c r="AK49" s="107"/>
      <c r="AL49" s="107"/>
      <c r="AM49" s="107"/>
      <c r="AN49" s="107"/>
    </row>
    <row r="50" spans="2:40" s="111" customFormat="1" ht="10.5" x14ac:dyDescent="0.25">
      <c r="B50" s="110" t="s">
        <v>115</v>
      </c>
      <c r="C50" s="113">
        <v>8.5532140959801661E-2</v>
      </c>
      <c r="D50" s="113">
        <v>0.13951970764813365</v>
      </c>
      <c r="E50" s="113">
        <v>0.11781829324345028</v>
      </c>
      <c r="F50" s="113">
        <v>8.7234841374131789E-2</v>
      </c>
      <c r="G50" s="113">
        <v>0.14251830161054171</v>
      </c>
      <c r="H50" s="113">
        <v>0.1413254892544123</v>
      </c>
      <c r="I50" s="113">
        <v>0.1161613390039786</v>
      </c>
      <c r="J50" s="113">
        <v>6.9669475048606613E-2</v>
      </c>
      <c r="K50" s="113">
        <v>0.139519535374868</v>
      </c>
      <c r="L50" s="113">
        <v>0.15651918098376089</v>
      </c>
      <c r="M50" s="113">
        <v>0.14817770683692472</v>
      </c>
      <c r="N50" s="113">
        <v>0.11411042944785275</v>
      </c>
      <c r="O50" s="113">
        <v>0.15852119026149683</v>
      </c>
      <c r="P50" s="113">
        <v>0.18613580806005742</v>
      </c>
      <c r="Q50" s="113">
        <v>0.16480732811856733</v>
      </c>
      <c r="R50" s="113">
        <v>0.12722525516259198</v>
      </c>
      <c r="S50" s="113">
        <v>0.17084639498432602</v>
      </c>
      <c r="T50" s="113">
        <v>0.13157104235506159</v>
      </c>
      <c r="U50" s="113">
        <v>0.11859966658728269</v>
      </c>
      <c r="V50" s="113">
        <v>9.5687675427404945E-2</v>
      </c>
      <c r="W50" s="113">
        <v>0.15092290988056462</v>
      </c>
      <c r="X50" s="113">
        <v>0.18277350347157065</v>
      </c>
      <c r="Y50" s="113">
        <v>0.149247311827957</v>
      </c>
      <c r="Z50" s="113">
        <v>0.11744471744471745</v>
      </c>
      <c r="AA50" s="113">
        <v>0.16818484781159743</v>
      </c>
      <c r="AB50" s="113">
        <v>0.1849809885931559</v>
      </c>
      <c r="AC50" s="113">
        <v>0.15511031067086897</v>
      </c>
      <c r="AD50" s="113">
        <v>0.10301353013530136</v>
      </c>
      <c r="AE50" s="113">
        <v>0.14680788467196235</v>
      </c>
      <c r="AF50" s="113">
        <v>0.16890351987845023</v>
      </c>
      <c r="AG50" s="113">
        <v>0.12663374963694451</v>
      </c>
      <c r="AH50" s="113">
        <v>8.183776022972003E-2</v>
      </c>
      <c r="AI50" s="113">
        <v>0.14099299809038829</v>
      </c>
      <c r="AJ50" s="113">
        <v>0.17364923432533949</v>
      </c>
      <c r="AK50" s="113">
        <v>0.1577192397465822</v>
      </c>
      <c r="AL50" s="113">
        <v>0.10780816488307571</v>
      </c>
      <c r="AM50" s="113">
        <v>0.15112651646447139</v>
      </c>
      <c r="AN50" s="113">
        <v>0.17395377888819488</v>
      </c>
    </row>
    <row r="51" spans="2:40" s="108" customFormat="1" ht="10.5" x14ac:dyDescent="0.35">
      <c r="B51" s="124"/>
      <c r="C51" s="107"/>
      <c r="D51" s="107"/>
      <c r="E51" s="107"/>
      <c r="F51" s="107"/>
      <c r="G51" s="107"/>
      <c r="H51" s="107"/>
      <c r="I51" s="107"/>
      <c r="J51" s="107"/>
      <c r="K51" s="107"/>
      <c r="L51" s="107"/>
      <c r="M51" s="107"/>
      <c r="N51" s="107"/>
      <c r="O51" s="124"/>
      <c r="P51" s="107"/>
      <c r="Q51" s="107"/>
      <c r="R51" s="107"/>
      <c r="S51" s="107"/>
      <c r="T51" s="107"/>
      <c r="U51" s="107"/>
      <c r="V51" s="124"/>
      <c r="W51" s="107"/>
      <c r="X51" s="107"/>
      <c r="Y51" s="107"/>
      <c r="Z51" s="107"/>
      <c r="AA51" s="107"/>
      <c r="AB51" s="107"/>
      <c r="AC51" s="107"/>
      <c r="AD51" s="107"/>
      <c r="AE51" s="107"/>
      <c r="AF51" s="107"/>
      <c r="AG51" s="107"/>
      <c r="AH51" s="107"/>
      <c r="AI51" s="107"/>
      <c r="AJ51" s="107"/>
      <c r="AK51" s="107"/>
      <c r="AL51" s="107"/>
      <c r="AM51" s="107"/>
      <c r="AN51" s="107"/>
    </row>
    <row r="52" spans="2:40" s="17" customFormat="1" ht="10.5" x14ac:dyDescent="0.2">
      <c r="B52" s="18"/>
      <c r="C52" s="27"/>
      <c r="D52" s="27"/>
      <c r="E52" s="27"/>
      <c r="F52" s="27"/>
      <c r="G52" s="27"/>
      <c r="H52" s="27"/>
      <c r="I52" s="27"/>
      <c r="J52" s="27"/>
      <c r="K52" s="27"/>
      <c r="L52" s="27"/>
      <c r="M52" s="27"/>
      <c r="N52" s="27"/>
      <c r="O52" s="27"/>
      <c r="P52" s="27"/>
      <c r="Q52" s="27"/>
      <c r="R52" s="27"/>
      <c r="S52" s="27"/>
      <c r="T52" s="27"/>
      <c r="U52" s="27"/>
      <c r="V52" s="27"/>
      <c r="W52" s="27"/>
      <c r="X52" s="27"/>
      <c r="Y52" s="22"/>
      <c r="Z52" s="22"/>
      <c r="AA52" s="22"/>
      <c r="AB52" s="22"/>
      <c r="AC52" s="22"/>
      <c r="AD52" s="22"/>
      <c r="AE52" s="22"/>
      <c r="AF52" s="22"/>
      <c r="AG52" s="22"/>
      <c r="AH52" s="22"/>
      <c r="AI52" s="22"/>
      <c r="AJ52" s="22"/>
      <c r="AK52" s="22"/>
      <c r="AL52" s="22"/>
      <c r="AM52" s="22"/>
      <c r="AN52" s="22"/>
    </row>
    <row r="53" spans="2:40" s="12" customFormat="1" ht="13" x14ac:dyDescent="0.35">
      <c r="B53" s="13" t="s">
        <v>52</v>
      </c>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row>
    <row r="54" spans="2:40" s="12" customFormat="1" ht="10.5" x14ac:dyDescent="0.25">
      <c r="B54" s="1" t="s">
        <v>27</v>
      </c>
      <c r="C54" s="2" t="s">
        <v>154</v>
      </c>
      <c r="D54" s="2" t="s">
        <v>153</v>
      </c>
      <c r="E54" s="2" t="s">
        <v>151</v>
      </c>
      <c r="F54" s="2" t="s">
        <v>136</v>
      </c>
      <c r="G54" s="2" t="s">
        <v>135</v>
      </c>
      <c r="H54" s="2" t="s">
        <v>134</v>
      </c>
      <c r="I54" s="2" t="s">
        <v>130</v>
      </c>
      <c r="J54" s="2" t="s">
        <v>129</v>
      </c>
      <c r="K54" s="2" t="s">
        <v>128</v>
      </c>
      <c r="L54" s="2" t="s">
        <v>127</v>
      </c>
      <c r="M54" s="2" t="s">
        <v>119</v>
      </c>
      <c r="N54" s="2" t="s">
        <v>108</v>
      </c>
      <c r="O54" s="2" t="s">
        <v>105</v>
      </c>
      <c r="P54" s="2" t="s">
        <v>104</v>
      </c>
      <c r="Q54" s="2" t="s">
        <v>103</v>
      </c>
      <c r="R54" s="2" t="s">
        <v>102</v>
      </c>
      <c r="S54" s="2" t="s">
        <v>101</v>
      </c>
      <c r="T54" s="2" t="s">
        <v>100</v>
      </c>
      <c r="U54" s="2" t="s">
        <v>99</v>
      </c>
      <c r="V54" s="2" t="s">
        <v>98</v>
      </c>
      <c r="W54" s="2" t="s">
        <v>97</v>
      </c>
      <c r="X54" s="2" t="s">
        <v>96</v>
      </c>
      <c r="Y54" s="2" t="s">
        <v>94</v>
      </c>
      <c r="Z54" s="2" t="s">
        <v>63</v>
      </c>
      <c r="AA54" s="2" t="s">
        <v>62</v>
      </c>
      <c r="AB54" s="2" t="s">
        <v>61</v>
      </c>
      <c r="AC54" s="2" t="s">
        <v>60</v>
      </c>
      <c r="AD54" s="2" t="s">
        <v>59</v>
      </c>
      <c r="AE54" s="2" t="s">
        <v>58</v>
      </c>
      <c r="AF54" s="2" t="s">
        <v>56</v>
      </c>
      <c r="AG54" s="2" t="s">
        <v>55</v>
      </c>
      <c r="AH54" s="2" t="s">
        <v>53</v>
      </c>
      <c r="AI54" s="2" t="s">
        <v>50</v>
      </c>
      <c r="AJ54" s="2" t="s">
        <v>26</v>
      </c>
      <c r="AK54" s="2" t="s">
        <v>25</v>
      </c>
      <c r="AL54" s="2" t="s">
        <v>24</v>
      </c>
      <c r="AM54" s="2" t="s">
        <v>23</v>
      </c>
      <c r="AN54" s="2" t="s">
        <v>22</v>
      </c>
    </row>
    <row r="55" spans="2:40" s="12" customFormat="1" ht="10.5" x14ac:dyDescent="0.35">
      <c r="B55" s="14" t="s">
        <v>13</v>
      </c>
      <c r="C55" s="24">
        <v>-1673</v>
      </c>
      <c r="D55" s="24">
        <v>903</v>
      </c>
      <c r="E55" s="24">
        <v>611</v>
      </c>
      <c r="F55" s="24">
        <v>242.3</v>
      </c>
      <c r="G55" s="24">
        <v>788.3</v>
      </c>
      <c r="H55" s="24">
        <v>984.5</v>
      </c>
      <c r="I55" s="24">
        <v>667.3</v>
      </c>
      <c r="J55" s="24">
        <v>236</v>
      </c>
      <c r="K55" s="24">
        <v>575</v>
      </c>
      <c r="L55" s="24">
        <v>1165.5999999999999</v>
      </c>
      <c r="M55" s="14">
        <v>812</v>
      </c>
      <c r="N55" s="14">
        <v>470</v>
      </c>
      <c r="O55" s="94">
        <v>762</v>
      </c>
      <c r="P55" s="94">
        <v>898</v>
      </c>
      <c r="Q55" s="94">
        <v>725.351</v>
      </c>
      <c r="R55" s="94">
        <v>514</v>
      </c>
      <c r="S55" s="94">
        <v>676</v>
      </c>
      <c r="T55" s="94">
        <v>300</v>
      </c>
      <c r="U55" s="94">
        <v>389</v>
      </c>
      <c r="V55" s="94">
        <v>238</v>
      </c>
      <c r="W55" s="94">
        <v>583</v>
      </c>
      <c r="X55" s="94">
        <v>900</v>
      </c>
      <c r="Y55" s="94">
        <v>618</v>
      </c>
      <c r="Z55" s="94">
        <v>328</v>
      </c>
      <c r="AA55" s="94">
        <v>702</v>
      </c>
      <c r="AB55" s="94">
        <v>919</v>
      </c>
      <c r="AC55" s="94">
        <v>638</v>
      </c>
      <c r="AD55" s="47">
        <v>191</v>
      </c>
      <c r="AE55" s="14">
        <v>648</v>
      </c>
      <c r="AF55" s="14">
        <v>650</v>
      </c>
      <c r="AG55" s="14">
        <v>418</v>
      </c>
      <c r="AH55" s="14">
        <v>173</v>
      </c>
      <c r="AI55" s="14">
        <v>426</v>
      </c>
      <c r="AJ55" s="14">
        <v>573</v>
      </c>
      <c r="AK55" s="14">
        <v>400</v>
      </c>
      <c r="AL55" s="15">
        <v>183</v>
      </c>
      <c r="AM55" s="15">
        <v>367</v>
      </c>
      <c r="AN55" s="15">
        <v>463</v>
      </c>
    </row>
    <row r="56" spans="2:40" s="17" customFormat="1" ht="10" x14ac:dyDescent="0.2">
      <c r="B56" s="14" t="s">
        <v>32</v>
      </c>
      <c r="C56" s="24">
        <v>8</v>
      </c>
      <c r="D56" s="24">
        <v>17</v>
      </c>
      <c r="E56" s="24">
        <v>11</v>
      </c>
      <c r="F56" s="24">
        <v>73.400000000000006</v>
      </c>
      <c r="G56" s="24">
        <v>33.4</v>
      </c>
      <c r="H56" s="24">
        <v>34.5</v>
      </c>
      <c r="I56" s="24">
        <v>25.7</v>
      </c>
      <c r="J56" s="24">
        <v>32</v>
      </c>
      <c r="K56" s="24">
        <v>326</v>
      </c>
      <c r="L56" s="24">
        <v>14.4</v>
      </c>
      <c r="M56" s="94">
        <v>159</v>
      </c>
      <c r="N56" s="94">
        <v>37.4</v>
      </c>
      <c r="O56" s="94">
        <v>23</v>
      </c>
      <c r="P56" s="94">
        <v>58</v>
      </c>
      <c r="Q56" s="94">
        <v>5.2830000000000004</v>
      </c>
      <c r="R56" s="94">
        <v>-48</v>
      </c>
      <c r="S56" s="94">
        <v>14</v>
      </c>
      <c r="T56" s="94">
        <v>61</v>
      </c>
      <c r="U56" s="94">
        <v>32</v>
      </c>
      <c r="V56" s="94">
        <v>60</v>
      </c>
      <c r="W56" s="94">
        <v>37</v>
      </c>
      <c r="X56" s="131" t="s">
        <v>33</v>
      </c>
      <c r="Y56" s="131" t="s">
        <v>33</v>
      </c>
      <c r="Z56" s="131">
        <v>92</v>
      </c>
      <c r="AA56" s="131" t="s">
        <v>33</v>
      </c>
      <c r="AB56" s="131" t="s">
        <v>33</v>
      </c>
      <c r="AC56" s="131" t="s">
        <v>33</v>
      </c>
      <c r="AD56" s="44">
        <v>119</v>
      </c>
      <c r="AE56" s="44">
        <v>-166</v>
      </c>
      <c r="AF56" s="44" t="s">
        <v>33</v>
      </c>
      <c r="AG56" s="44" t="s">
        <v>33</v>
      </c>
      <c r="AH56" s="16">
        <v>37</v>
      </c>
      <c r="AI56" s="16">
        <v>0</v>
      </c>
      <c r="AJ56" s="16">
        <v>11</v>
      </c>
      <c r="AK56" s="16" t="s">
        <v>33</v>
      </c>
      <c r="AL56" s="15">
        <v>17</v>
      </c>
      <c r="AM56" s="15">
        <v>-5</v>
      </c>
      <c r="AN56" s="15">
        <v>21</v>
      </c>
    </row>
    <row r="57" spans="2:40" s="19" customFormat="1" ht="10.5" x14ac:dyDescent="0.35">
      <c r="B57" s="18" t="s">
        <v>52</v>
      </c>
      <c r="C57" s="27">
        <v>-1665</v>
      </c>
      <c r="D57" s="27">
        <v>920</v>
      </c>
      <c r="E57" s="27">
        <v>622</v>
      </c>
      <c r="F57" s="27">
        <v>315.70000000000005</v>
      </c>
      <c r="G57" s="27">
        <v>821.69999999999993</v>
      </c>
      <c r="H57" s="27">
        <v>1019</v>
      </c>
      <c r="I57" s="27">
        <v>693</v>
      </c>
      <c r="J57" s="27">
        <v>268</v>
      </c>
      <c r="K57" s="27">
        <v>901</v>
      </c>
      <c r="L57" s="27">
        <v>1180</v>
      </c>
      <c r="M57" s="96">
        <v>971</v>
      </c>
      <c r="N57" s="96">
        <v>507.4</v>
      </c>
      <c r="O57" s="96">
        <v>785</v>
      </c>
      <c r="P57" s="96">
        <v>955</v>
      </c>
      <c r="Q57" s="96">
        <v>730.63400000000001</v>
      </c>
      <c r="R57" s="18">
        <v>466</v>
      </c>
      <c r="S57" s="18">
        <v>690</v>
      </c>
      <c r="T57" s="18">
        <v>361</v>
      </c>
      <c r="U57" s="18">
        <v>421</v>
      </c>
      <c r="V57" s="18">
        <v>298</v>
      </c>
      <c r="W57" s="18">
        <v>619</v>
      </c>
      <c r="X57" s="18">
        <v>900</v>
      </c>
      <c r="Y57" s="18">
        <v>618</v>
      </c>
      <c r="Z57" s="18">
        <v>420</v>
      </c>
      <c r="AA57" s="18">
        <v>702</v>
      </c>
      <c r="AB57" s="18">
        <v>919</v>
      </c>
      <c r="AC57" s="18">
        <v>638</v>
      </c>
      <c r="AD57" s="18">
        <v>310</v>
      </c>
      <c r="AE57" s="18">
        <v>482</v>
      </c>
      <c r="AF57" s="18">
        <v>650</v>
      </c>
      <c r="AG57" s="18">
        <v>418</v>
      </c>
      <c r="AH57" s="18">
        <v>210</v>
      </c>
      <c r="AI57" s="18">
        <v>426</v>
      </c>
      <c r="AJ57" s="18">
        <v>584</v>
      </c>
      <c r="AK57" s="18">
        <v>400</v>
      </c>
      <c r="AL57" s="18">
        <v>200</v>
      </c>
      <c r="AM57" s="18">
        <v>362</v>
      </c>
      <c r="AN57" s="18">
        <v>484</v>
      </c>
    </row>
    <row r="58" spans="2:40" s="19" customFormat="1" ht="10.5" x14ac:dyDescent="0.35">
      <c r="B58" s="18"/>
      <c r="C58" s="27"/>
      <c r="D58" s="27"/>
      <c r="E58" s="27"/>
      <c r="F58" s="27"/>
      <c r="G58" s="27"/>
      <c r="H58" s="27"/>
      <c r="I58" s="27"/>
      <c r="J58" s="27"/>
      <c r="K58" s="27"/>
      <c r="L58" s="27"/>
      <c r="M58" s="96"/>
      <c r="N58" s="96"/>
      <c r="O58" s="96"/>
      <c r="P58" s="96"/>
      <c r="Q58" s="96"/>
      <c r="R58" s="18"/>
      <c r="S58" s="18"/>
      <c r="T58" s="18"/>
      <c r="U58" s="18"/>
      <c r="V58" s="18"/>
      <c r="W58" s="18"/>
      <c r="X58" s="18"/>
      <c r="Y58" s="18"/>
      <c r="Z58" s="18"/>
      <c r="AA58" s="18"/>
      <c r="AB58" s="18"/>
      <c r="AC58" s="18"/>
      <c r="AD58" s="18"/>
      <c r="AE58" s="18"/>
      <c r="AF58" s="18"/>
      <c r="AG58" s="18"/>
      <c r="AH58" s="18"/>
      <c r="AI58" s="18"/>
      <c r="AJ58" s="18"/>
      <c r="AK58" s="18"/>
      <c r="AL58" s="18"/>
      <c r="AM58" s="18"/>
      <c r="AN58" s="18"/>
    </row>
    <row r="59" spans="2:40" s="19" customFormat="1" ht="10.5" x14ac:dyDescent="0.35">
      <c r="B59" s="18" t="s">
        <v>118</v>
      </c>
      <c r="C59" s="69">
        <v>-0.29484682132105544</v>
      </c>
      <c r="D59" s="69">
        <v>0.12007308796658836</v>
      </c>
      <c r="E59" s="69">
        <v>9.5296460854910378E-2</v>
      </c>
      <c r="F59" s="69">
        <v>5.92641261498029E-2</v>
      </c>
      <c r="G59" s="69">
        <v>0.12030746705710102</v>
      </c>
      <c r="H59" s="69">
        <v>0.12234361868171449</v>
      </c>
      <c r="I59" s="69">
        <v>9.507477020167375E-2</v>
      </c>
      <c r="J59" s="69">
        <v>4.3421905379131563E-2</v>
      </c>
      <c r="K59" s="69">
        <v>0.11892819429778247</v>
      </c>
      <c r="L59" s="69">
        <v>0.13885620145916686</v>
      </c>
      <c r="M59" s="69">
        <v>0.12915669060920457</v>
      </c>
      <c r="N59" s="69">
        <v>9.1555395164200651E-2</v>
      </c>
      <c r="O59" s="69">
        <v>0.14156898106402163</v>
      </c>
      <c r="P59" s="69">
        <v>0.17141725814595452</v>
      </c>
      <c r="Q59" s="69">
        <v>0.15039810621655003</v>
      </c>
      <c r="R59" s="69">
        <v>0.11061001661523855</v>
      </c>
      <c r="S59" s="69">
        <v>0.15450067174205107</v>
      </c>
      <c r="T59" s="69">
        <v>0.10844097326524482</v>
      </c>
      <c r="U59" s="69">
        <v>0.10026196713503215</v>
      </c>
      <c r="V59" s="69">
        <v>7.6039806072977806E-2</v>
      </c>
      <c r="W59" s="69">
        <v>0.13441910966340934</v>
      </c>
      <c r="X59" s="69">
        <v>0.1688872208669544</v>
      </c>
      <c r="Y59" s="69">
        <v>0.13290322580645161</v>
      </c>
      <c r="Z59" s="69">
        <v>0.10319410319410319</v>
      </c>
      <c r="AA59" s="69">
        <v>0.15596534103532547</v>
      </c>
      <c r="AB59" s="69">
        <v>0.17471482889733841</v>
      </c>
      <c r="AC59" s="69">
        <v>0.14362899594777129</v>
      </c>
      <c r="AD59" s="69">
        <v>9.5325953259532595E-2</v>
      </c>
      <c r="AE59" s="69">
        <v>0.14180641365107385</v>
      </c>
      <c r="AF59" s="69">
        <v>0.16459863256520638</v>
      </c>
      <c r="AG59" s="69">
        <v>0.12140575079872204</v>
      </c>
      <c r="AH59" s="69">
        <v>7.5376884422110546E-2</v>
      </c>
      <c r="AI59" s="69">
        <v>0.13558243157224698</v>
      </c>
      <c r="AJ59" s="69">
        <v>0.16873735914475585</v>
      </c>
      <c r="AK59" s="69">
        <v>0.13337779259753252</v>
      </c>
      <c r="AL59" s="69">
        <v>7.9270709472849782E-2</v>
      </c>
      <c r="AM59" s="69">
        <v>0.12547660311958406</v>
      </c>
      <c r="AN59" s="69">
        <v>0.15115552779512806</v>
      </c>
    </row>
    <row r="60" spans="2:40" s="17" customFormat="1" ht="10" x14ac:dyDescent="0.2">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6"/>
      <c r="AI60" s="16"/>
      <c r="AJ60" s="16"/>
      <c r="AK60" s="16"/>
      <c r="AL60" s="16"/>
      <c r="AM60" s="16"/>
      <c r="AN60" s="16"/>
    </row>
    <row r="61" spans="2:40" s="17" customFormat="1" ht="10" x14ac:dyDescent="0.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6"/>
      <c r="AI61" s="16"/>
      <c r="AJ61" s="16"/>
      <c r="AK61" s="16"/>
      <c r="AL61" s="16"/>
      <c r="AM61" s="16"/>
      <c r="AN61" s="16"/>
    </row>
    <row r="62" spans="2:40" s="12" customFormat="1" ht="13" x14ac:dyDescent="0.35">
      <c r="B62" s="13" t="s">
        <v>122</v>
      </c>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row>
    <row r="63" spans="2:40" s="12" customFormat="1" ht="10.5" x14ac:dyDescent="0.25">
      <c r="B63" s="1" t="s">
        <v>27</v>
      </c>
      <c r="C63" s="2" t="s">
        <v>154</v>
      </c>
      <c r="D63" s="2" t="s">
        <v>153</v>
      </c>
      <c r="E63" s="2" t="s">
        <v>151</v>
      </c>
      <c r="F63" s="2" t="s">
        <v>136</v>
      </c>
      <c r="G63" s="2" t="s">
        <v>135</v>
      </c>
      <c r="H63" s="2" t="s">
        <v>134</v>
      </c>
      <c r="I63" s="2" t="s">
        <v>130</v>
      </c>
      <c r="J63" s="2" t="s">
        <v>129</v>
      </c>
      <c r="K63" s="2" t="s">
        <v>128</v>
      </c>
      <c r="L63" s="2" t="s">
        <v>127</v>
      </c>
      <c r="M63" s="2" t="s">
        <v>119</v>
      </c>
      <c r="N63" s="2" t="s">
        <v>108</v>
      </c>
      <c r="O63" s="2" t="s">
        <v>105</v>
      </c>
      <c r="P63" s="2" t="s">
        <v>104</v>
      </c>
      <c r="Q63" s="2" t="s">
        <v>103</v>
      </c>
      <c r="R63" s="2" t="s">
        <v>102</v>
      </c>
      <c r="S63" s="2" t="s">
        <v>101</v>
      </c>
      <c r="T63" s="2" t="s">
        <v>100</v>
      </c>
      <c r="U63" s="2" t="s">
        <v>99</v>
      </c>
      <c r="V63" s="2" t="s">
        <v>98</v>
      </c>
      <c r="W63" s="2" t="s">
        <v>97</v>
      </c>
      <c r="X63" s="2" t="s">
        <v>96</v>
      </c>
      <c r="Y63" s="2" t="s">
        <v>94</v>
      </c>
      <c r="Z63" s="2" t="s">
        <v>63</v>
      </c>
      <c r="AA63" s="2" t="s">
        <v>62</v>
      </c>
      <c r="AB63" s="2" t="s">
        <v>61</v>
      </c>
      <c r="AC63" s="2" t="s">
        <v>60</v>
      </c>
      <c r="AD63" s="2" t="s">
        <v>59</v>
      </c>
      <c r="AE63" s="2" t="s">
        <v>58</v>
      </c>
      <c r="AF63" s="2" t="s">
        <v>56</v>
      </c>
      <c r="AG63" s="2" t="s">
        <v>55</v>
      </c>
      <c r="AH63" s="2" t="s">
        <v>53</v>
      </c>
      <c r="AI63" s="2" t="s">
        <v>50</v>
      </c>
      <c r="AJ63" s="2" t="s">
        <v>26</v>
      </c>
      <c r="AK63" s="2" t="s">
        <v>25</v>
      </c>
      <c r="AL63" s="2" t="s">
        <v>24</v>
      </c>
      <c r="AM63" s="2" t="s">
        <v>23</v>
      </c>
      <c r="AN63" s="2" t="s">
        <v>22</v>
      </c>
    </row>
    <row r="64" spans="2:40" s="12" customFormat="1" ht="16" customHeight="1" x14ac:dyDescent="0.35">
      <c r="B64" s="18" t="s">
        <v>123</v>
      </c>
      <c r="C64" s="27">
        <v>-1861</v>
      </c>
      <c r="D64" s="27">
        <v>636</v>
      </c>
      <c r="E64" s="27">
        <v>392</v>
      </c>
      <c r="F64" s="27">
        <v>83</v>
      </c>
      <c r="G64" s="27">
        <v>604</v>
      </c>
      <c r="H64" s="27">
        <v>724.9</v>
      </c>
      <c r="I64" s="27">
        <v>471</v>
      </c>
      <c r="J64" s="27">
        <v>70</v>
      </c>
      <c r="K64" s="27">
        <v>595</v>
      </c>
      <c r="L64" s="27">
        <v>1088</v>
      </c>
      <c r="M64" s="18">
        <v>685</v>
      </c>
      <c r="N64" s="18">
        <v>283</v>
      </c>
      <c r="O64" s="96">
        <v>659</v>
      </c>
      <c r="P64" s="96">
        <v>738</v>
      </c>
      <c r="Q64" s="96">
        <v>677</v>
      </c>
      <c r="R64" s="96">
        <v>365</v>
      </c>
      <c r="S64" s="96">
        <v>523</v>
      </c>
      <c r="T64" s="96">
        <v>169</v>
      </c>
      <c r="U64" s="96">
        <v>291</v>
      </c>
      <c r="V64" s="96">
        <v>77</v>
      </c>
      <c r="W64" s="96">
        <v>500</v>
      </c>
      <c r="X64" s="96">
        <v>761</v>
      </c>
      <c r="Y64" s="96">
        <v>491</v>
      </c>
      <c r="Z64" s="96"/>
      <c r="AA64" s="96"/>
      <c r="AB64" s="96"/>
      <c r="AC64" s="96"/>
      <c r="AD64" s="18"/>
      <c r="AE64" s="18"/>
      <c r="AF64" s="18"/>
      <c r="AG64" s="18"/>
      <c r="AH64" s="18"/>
      <c r="AI64" s="18"/>
      <c r="AJ64" s="18"/>
      <c r="AK64" s="18"/>
      <c r="AL64" s="141"/>
      <c r="AM64" s="141"/>
      <c r="AN64" s="141"/>
    </row>
    <row r="65" spans="2:40" s="19" customFormat="1" ht="22.15" customHeight="1" x14ac:dyDescent="0.35">
      <c r="B65" s="6" t="s">
        <v>159</v>
      </c>
      <c r="C65" s="143">
        <v>2148</v>
      </c>
      <c r="D65" s="143">
        <v>150</v>
      </c>
      <c r="E65" s="143">
        <v>147</v>
      </c>
      <c r="F65" s="143">
        <v>150</v>
      </c>
      <c r="G65" s="143">
        <v>151.6</v>
      </c>
      <c r="H65" s="143">
        <v>158.1</v>
      </c>
      <c r="I65" s="136">
        <v>153.69999999999999</v>
      </c>
      <c r="J65" s="136">
        <v>162</v>
      </c>
      <c r="K65" s="136">
        <v>156</v>
      </c>
      <c r="L65" s="136">
        <v>150.1</v>
      </c>
      <c r="M65" s="135">
        <v>143</v>
      </c>
      <c r="N65" s="135">
        <v>125</v>
      </c>
      <c r="O65" s="135">
        <v>94</v>
      </c>
      <c r="P65" s="135">
        <v>81</v>
      </c>
      <c r="Q65" s="135">
        <v>70</v>
      </c>
      <c r="R65" s="135">
        <v>70</v>
      </c>
      <c r="S65" s="135">
        <v>73</v>
      </c>
      <c r="T65" s="135">
        <v>76</v>
      </c>
      <c r="U65" s="135">
        <v>77</v>
      </c>
      <c r="V65" s="135">
        <v>77</v>
      </c>
      <c r="W65" s="135">
        <v>75</v>
      </c>
      <c r="X65" s="135">
        <v>74</v>
      </c>
      <c r="Y65" s="135">
        <v>76</v>
      </c>
      <c r="Z65" s="135"/>
      <c r="AA65" s="135"/>
      <c r="AB65" s="135"/>
      <c r="AC65" s="135"/>
      <c r="AD65" s="135"/>
      <c r="AE65" s="135"/>
      <c r="AF65" s="135"/>
      <c r="AG65" s="135"/>
      <c r="AH65" s="135"/>
      <c r="AI65" s="135"/>
      <c r="AJ65" s="135"/>
      <c r="AK65" s="135"/>
      <c r="AL65" s="135"/>
      <c r="AM65" s="135"/>
      <c r="AN65" s="135"/>
    </row>
    <row r="66" spans="2:40" s="19" customFormat="1" ht="12" customHeight="1" x14ac:dyDescent="0.35">
      <c r="B66" s="6" t="s">
        <v>126</v>
      </c>
      <c r="C66" s="143">
        <v>8</v>
      </c>
      <c r="D66" s="143">
        <v>17</v>
      </c>
      <c r="E66" s="143">
        <v>11</v>
      </c>
      <c r="F66" s="143">
        <v>73</v>
      </c>
      <c r="G66" s="143">
        <v>33.4</v>
      </c>
      <c r="H66" s="143">
        <v>34.5</v>
      </c>
      <c r="I66" s="136">
        <v>25.7</v>
      </c>
      <c r="J66" s="136">
        <v>32</v>
      </c>
      <c r="K66" s="136">
        <v>326</v>
      </c>
      <c r="L66" s="136">
        <v>14.4</v>
      </c>
      <c r="M66" s="136">
        <v>159</v>
      </c>
      <c r="N66" s="136">
        <v>37.4</v>
      </c>
      <c r="O66" s="136">
        <v>23</v>
      </c>
      <c r="P66" s="136">
        <v>58</v>
      </c>
      <c r="Q66" s="136">
        <v>5.2830000000000004</v>
      </c>
      <c r="R66" s="136">
        <v>-48</v>
      </c>
      <c r="S66" s="136">
        <v>14</v>
      </c>
      <c r="T66" s="136">
        <v>61</v>
      </c>
      <c r="U66" s="136">
        <v>32</v>
      </c>
      <c r="V66" s="136">
        <v>60</v>
      </c>
      <c r="W66" s="136">
        <v>37</v>
      </c>
      <c r="X66" s="136" t="s">
        <v>33</v>
      </c>
      <c r="Y66" s="136" t="s">
        <v>33</v>
      </c>
      <c r="Z66" s="136"/>
      <c r="AA66" s="136"/>
      <c r="AB66" s="136"/>
      <c r="AC66" s="136"/>
      <c r="AD66" s="136"/>
      <c r="AE66" s="136"/>
      <c r="AF66" s="136"/>
      <c r="AG66" s="136"/>
      <c r="AH66" s="136"/>
      <c r="AI66" s="136"/>
      <c r="AJ66" s="136"/>
      <c r="AK66" s="136"/>
      <c r="AL66" s="136"/>
      <c r="AM66" s="136"/>
      <c r="AN66" s="136"/>
    </row>
    <row r="67" spans="2:40" s="19" customFormat="1" ht="15" customHeight="1" x14ac:dyDescent="0.35">
      <c r="B67" s="5" t="s">
        <v>124</v>
      </c>
      <c r="C67" s="139">
        <v>294.60000000000002</v>
      </c>
      <c r="D67" s="139">
        <v>802.6</v>
      </c>
      <c r="E67" s="139">
        <v>549.6</v>
      </c>
      <c r="F67" s="139">
        <v>305.60000000000002</v>
      </c>
      <c r="G67" s="139">
        <v>788.6</v>
      </c>
      <c r="H67" s="139">
        <v>917.5</v>
      </c>
      <c r="I67" s="139">
        <v>651.40000000000009</v>
      </c>
      <c r="J67" s="139">
        <v>264</v>
      </c>
      <c r="K67" s="139">
        <v>1077</v>
      </c>
      <c r="L67" s="139">
        <v>1252.5</v>
      </c>
      <c r="M67" s="137">
        <v>987</v>
      </c>
      <c r="N67" s="137">
        <v>445.4</v>
      </c>
      <c r="O67" s="137">
        <v>776</v>
      </c>
      <c r="P67" s="137">
        <v>877</v>
      </c>
      <c r="Q67" s="137">
        <v>752.28300000000002</v>
      </c>
      <c r="R67" s="137">
        <v>387</v>
      </c>
      <c r="S67" s="137">
        <v>610</v>
      </c>
      <c r="T67" s="137">
        <v>306</v>
      </c>
      <c r="U67" s="137">
        <v>400</v>
      </c>
      <c r="V67" s="137">
        <v>214</v>
      </c>
      <c r="W67" s="137">
        <v>612</v>
      </c>
      <c r="X67" s="137">
        <v>835</v>
      </c>
      <c r="Y67" s="137">
        <v>567</v>
      </c>
      <c r="Z67" s="136"/>
      <c r="AA67" s="136"/>
      <c r="AB67" s="136"/>
      <c r="AC67" s="136"/>
      <c r="AD67" s="136"/>
      <c r="AE67" s="136"/>
      <c r="AF67" s="136"/>
      <c r="AG67" s="136"/>
      <c r="AH67" s="136"/>
      <c r="AI67" s="136"/>
      <c r="AJ67" s="136"/>
      <c r="AK67" s="136"/>
      <c r="AL67" s="136"/>
      <c r="AM67" s="136"/>
      <c r="AN67" s="136"/>
    </row>
    <row r="68" spans="2:40" s="19" customFormat="1" ht="9.65" customHeight="1" x14ac:dyDescent="0.35">
      <c r="B68" s="6"/>
      <c r="C68" s="142"/>
      <c r="D68" s="142"/>
      <c r="E68" s="142"/>
      <c r="F68" s="142"/>
      <c r="G68" s="142"/>
      <c r="H68" s="142"/>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c r="AK68" s="136"/>
      <c r="AL68" s="136"/>
      <c r="AM68" s="136"/>
      <c r="AN68" s="136"/>
    </row>
    <row r="69" spans="2:40" s="19" customFormat="1" ht="15" customHeight="1" x14ac:dyDescent="0.35">
      <c r="B69" s="6" t="s">
        <v>120</v>
      </c>
      <c r="C69" s="143">
        <v>-60</v>
      </c>
      <c r="D69" s="143">
        <v>-194</v>
      </c>
      <c r="E69" s="143">
        <v>-119</v>
      </c>
      <c r="F69" s="143">
        <v>-31</v>
      </c>
      <c r="G69" s="143">
        <v>-192</v>
      </c>
      <c r="H69" s="143">
        <v>-190.42</v>
      </c>
      <c r="I69" s="136">
        <v>-137</v>
      </c>
      <c r="J69" s="136">
        <v>-43</v>
      </c>
      <c r="K69" s="136">
        <v>-159</v>
      </c>
      <c r="L69" s="136">
        <v>-261</v>
      </c>
      <c r="M69" s="136">
        <v>-192</v>
      </c>
      <c r="N69" s="136">
        <v>-86</v>
      </c>
      <c r="O69" s="136">
        <v>-179</v>
      </c>
      <c r="P69" s="136">
        <v>-178</v>
      </c>
      <c r="Q69" s="136">
        <v>-187</v>
      </c>
      <c r="R69" s="136">
        <v>-525</v>
      </c>
      <c r="S69" s="136">
        <v>-242</v>
      </c>
      <c r="T69" s="136">
        <v>-43</v>
      </c>
      <c r="U69" s="136">
        <v>-86</v>
      </c>
      <c r="V69" s="136">
        <v>-30</v>
      </c>
      <c r="W69" s="136">
        <v>-129</v>
      </c>
      <c r="X69" s="136">
        <v>-200</v>
      </c>
      <c r="Y69" s="136">
        <v>-147</v>
      </c>
      <c r="Z69" s="136"/>
      <c r="AA69" s="136"/>
      <c r="AB69" s="136"/>
      <c r="AC69" s="136"/>
      <c r="AD69" s="136"/>
      <c r="AE69" s="136"/>
      <c r="AF69" s="136"/>
      <c r="AG69" s="136"/>
      <c r="AH69" s="136"/>
      <c r="AI69" s="136"/>
      <c r="AJ69" s="136"/>
      <c r="AK69" s="136"/>
      <c r="AL69" s="136"/>
      <c r="AM69" s="136"/>
      <c r="AN69" s="136"/>
    </row>
    <row r="70" spans="2:40" s="19" customFormat="1" ht="9.65" customHeight="1" x14ac:dyDescent="0.35">
      <c r="B70" s="138" t="s">
        <v>121</v>
      </c>
      <c r="C70" s="146">
        <v>-45</v>
      </c>
      <c r="D70" s="146">
        <v>-48</v>
      </c>
      <c r="E70" s="146">
        <v>-46</v>
      </c>
      <c r="F70" s="146">
        <v>-61</v>
      </c>
      <c r="G70" s="146">
        <v>-49.5</v>
      </c>
      <c r="H70" s="146">
        <v>-54</v>
      </c>
      <c r="I70" s="19">
        <v>-52</v>
      </c>
      <c r="J70" s="19">
        <v>-49</v>
      </c>
      <c r="K70" s="19">
        <v>-69</v>
      </c>
      <c r="L70" s="19">
        <v>-41</v>
      </c>
      <c r="M70" s="19">
        <v>-69</v>
      </c>
      <c r="N70" s="19">
        <v>-45</v>
      </c>
      <c r="O70" s="19">
        <v>-31</v>
      </c>
      <c r="P70" s="19">
        <v>-34</v>
      </c>
      <c r="Q70" s="19">
        <v>-19</v>
      </c>
      <c r="R70" s="19">
        <v>-4</v>
      </c>
      <c r="S70" s="19">
        <v>-24</v>
      </c>
      <c r="T70" s="19">
        <v>-37</v>
      </c>
      <c r="U70" s="19">
        <v>-32</v>
      </c>
      <c r="V70" s="19">
        <v>-38</v>
      </c>
      <c r="W70" s="19">
        <v>-33</v>
      </c>
      <c r="X70" s="19">
        <v>-22</v>
      </c>
      <c r="Y70" s="19">
        <v>-23</v>
      </c>
      <c r="Z70" s="72"/>
      <c r="AA70" s="72"/>
      <c r="AB70" s="72"/>
      <c r="AC70" s="72"/>
      <c r="AD70" s="72"/>
      <c r="AE70" s="72"/>
      <c r="AF70" s="72"/>
      <c r="AG70" s="72"/>
      <c r="AH70" s="72"/>
      <c r="AI70" s="72"/>
      <c r="AJ70" s="72"/>
      <c r="AK70" s="72"/>
      <c r="AL70" s="72"/>
      <c r="AM70" s="72"/>
      <c r="AN70" s="72"/>
    </row>
    <row r="71" spans="2:40" s="19" customFormat="1" ht="14.25" customHeight="1" x14ac:dyDescent="0.35">
      <c r="B71" s="78" t="s">
        <v>125</v>
      </c>
      <c r="C71" s="139">
        <v>189.60000000000002</v>
      </c>
      <c r="D71" s="139">
        <v>560.6</v>
      </c>
      <c r="E71" s="139">
        <v>384.6</v>
      </c>
      <c r="F71" s="139">
        <v>213.60000000000002</v>
      </c>
      <c r="G71" s="139">
        <v>548.1</v>
      </c>
      <c r="H71" s="139">
        <v>673.08</v>
      </c>
      <c r="I71" s="139">
        <v>462.40000000000009</v>
      </c>
      <c r="J71" s="139">
        <v>172</v>
      </c>
      <c r="K71" s="139">
        <v>848</v>
      </c>
      <c r="L71" s="139">
        <v>949.5</v>
      </c>
      <c r="M71" s="137">
        <v>726</v>
      </c>
      <c r="N71" s="137">
        <v>314.39999999999998</v>
      </c>
      <c r="O71" s="137">
        <v>566</v>
      </c>
      <c r="P71" s="137">
        <v>665</v>
      </c>
      <c r="Q71" s="137">
        <v>546.28300000000002</v>
      </c>
      <c r="R71" s="137">
        <v>-142</v>
      </c>
      <c r="S71" s="137">
        <v>344</v>
      </c>
      <c r="T71" s="137">
        <v>226</v>
      </c>
      <c r="U71" s="137">
        <v>282</v>
      </c>
      <c r="V71" s="137">
        <v>146</v>
      </c>
      <c r="W71" s="137">
        <v>450</v>
      </c>
      <c r="X71" s="137">
        <v>613</v>
      </c>
      <c r="Y71" s="137">
        <v>397</v>
      </c>
      <c r="Z71" s="137"/>
      <c r="AA71" s="137"/>
      <c r="AB71" s="137"/>
      <c r="AC71" s="137"/>
      <c r="AD71" s="137"/>
      <c r="AE71" s="137"/>
      <c r="AF71" s="137"/>
      <c r="AG71" s="137"/>
      <c r="AH71" s="137"/>
      <c r="AI71" s="137"/>
      <c r="AJ71" s="137"/>
      <c r="AK71" s="137"/>
      <c r="AL71" s="137"/>
      <c r="AM71" s="137"/>
      <c r="AN71" s="137"/>
    </row>
    <row r="72" spans="2:40" s="17" customFormat="1" ht="10" x14ac:dyDescent="0.2">
      <c r="B72" s="14"/>
      <c r="C72" s="144"/>
      <c r="D72" s="144"/>
      <c r="E72" s="144"/>
      <c r="F72" s="144"/>
      <c r="G72" s="144"/>
      <c r="H72" s="14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6"/>
      <c r="AI72" s="16"/>
      <c r="AJ72" s="16"/>
      <c r="AK72" s="16"/>
      <c r="AL72" s="16"/>
      <c r="AM72" s="16"/>
      <c r="AN72" s="16"/>
    </row>
    <row r="73" spans="2:40" s="12" customFormat="1" ht="10.5" x14ac:dyDescent="0.35">
      <c r="C73" s="145"/>
      <c r="D73" s="145"/>
      <c r="E73" s="145"/>
      <c r="F73" s="145"/>
      <c r="G73" s="145"/>
      <c r="H73" s="145"/>
      <c r="T73" s="72"/>
      <c r="U73" s="72"/>
      <c r="V73" s="72"/>
      <c r="W73" s="72"/>
      <c r="X73" s="72"/>
      <c r="Y73" s="72"/>
      <c r="Z73" s="72"/>
      <c r="AA73" s="72"/>
      <c r="AB73" s="72"/>
      <c r="AC73" s="72"/>
      <c r="AD73" s="72"/>
      <c r="AE73" s="72"/>
      <c r="AF73" s="72"/>
      <c r="AG73" s="72"/>
      <c r="AH73" s="72"/>
      <c r="AI73" s="72"/>
      <c r="AJ73" s="72"/>
      <c r="AK73" s="72"/>
      <c r="AL73" s="72"/>
      <c r="AM73" s="72"/>
      <c r="AN73" s="72"/>
    </row>
    <row r="74" spans="2:40" s="17" customFormat="1" ht="13" x14ac:dyDescent="0.2">
      <c r="B74" s="23" t="s">
        <v>35</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16"/>
      <c r="AI74" s="16"/>
      <c r="AJ74" s="16"/>
      <c r="AK74" s="16"/>
      <c r="AL74" s="16"/>
      <c r="AM74" s="16"/>
      <c r="AN74" s="16"/>
    </row>
    <row r="75" spans="2:40" s="17" customFormat="1" ht="10.5" x14ac:dyDescent="0.25">
      <c r="B75" s="1" t="s">
        <v>27</v>
      </c>
      <c r="C75" s="2" t="s">
        <v>154</v>
      </c>
      <c r="D75" s="2" t="s">
        <v>153</v>
      </c>
      <c r="E75" s="2" t="s">
        <v>151</v>
      </c>
      <c r="F75" s="2" t="s">
        <v>136</v>
      </c>
      <c r="G75" s="2" t="s">
        <v>135</v>
      </c>
      <c r="H75" s="2" t="s">
        <v>134</v>
      </c>
      <c r="I75" s="2" t="s">
        <v>130</v>
      </c>
      <c r="J75" s="2" t="s">
        <v>129</v>
      </c>
      <c r="K75" s="2" t="s">
        <v>128</v>
      </c>
      <c r="L75" s="2" t="s">
        <v>127</v>
      </c>
      <c r="M75" s="2" t="s">
        <v>119</v>
      </c>
      <c r="N75" s="2" t="s">
        <v>108</v>
      </c>
      <c r="O75" s="2" t="s">
        <v>105</v>
      </c>
      <c r="P75" s="2" t="s">
        <v>104</v>
      </c>
      <c r="Q75" s="2" t="s">
        <v>103</v>
      </c>
      <c r="R75" s="2" t="s">
        <v>102</v>
      </c>
      <c r="S75" s="2" t="s">
        <v>101</v>
      </c>
      <c r="T75" s="2" t="s">
        <v>100</v>
      </c>
      <c r="U75" s="2" t="s">
        <v>99</v>
      </c>
      <c r="V75" s="2" t="s">
        <v>98</v>
      </c>
      <c r="W75" s="2" t="s">
        <v>97</v>
      </c>
      <c r="X75" s="2" t="s">
        <v>96</v>
      </c>
      <c r="Y75" s="2" t="s">
        <v>94</v>
      </c>
      <c r="Z75" s="2" t="s">
        <v>63</v>
      </c>
      <c r="AA75" s="2" t="s">
        <v>62</v>
      </c>
      <c r="AB75" s="2" t="s">
        <v>61</v>
      </c>
      <c r="AC75" s="2" t="s">
        <v>60</v>
      </c>
      <c r="AD75" s="2" t="s">
        <v>59</v>
      </c>
      <c r="AE75" s="2" t="s">
        <v>58</v>
      </c>
      <c r="AF75" s="2" t="s">
        <v>56</v>
      </c>
      <c r="AG75" s="2" t="s">
        <v>55</v>
      </c>
      <c r="AH75" s="2" t="s">
        <v>53</v>
      </c>
      <c r="AI75" s="2" t="s">
        <v>50</v>
      </c>
      <c r="AJ75" s="2" t="s">
        <v>26</v>
      </c>
      <c r="AK75" s="2" t="s">
        <v>25</v>
      </c>
      <c r="AL75" s="2" t="s">
        <v>24</v>
      </c>
      <c r="AM75" s="2" t="s">
        <v>23</v>
      </c>
      <c r="AN75" s="2" t="s">
        <v>22</v>
      </c>
    </row>
    <row r="76" spans="2:40" s="26" customFormat="1" ht="10" x14ac:dyDescent="0.2">
      <c r="B76" s="24" t="s">
        <v>36</v>
      </c>
      <c r="C76" s="24">
        <v>6341</v>
      </c>
      <c r="D76" s="24">
        <v>6742</v>
      </c>
      <c r="E76" s="24">
        <v>7700</v>
      </c>
      <c r="F76" s="24">
        <v>7327</v>
      </c>
      <c r="G76" s="24">
        <v>7751</v>
      </c>
      <c r="H76" s="24">
        <v>8418</v>
      </c>
      <c r="I76" s="24">
        <v>8994</v>
      </c>
      <c r="J76" s="24">
        <v>9314</v>
      </c>
      <c r="K76" s="24">
        <v>10090</v>
      </c>
      <c r="L76" s="24">
        <v>9486</v>
      </c>
      <c r="M76" s="24">
        <v>8227</v>
      </c>
      <c r="N76" s="24">
        <v>6983</v>
      </c>
      <c r="O76" s="24">
        <v>5084</v>
      </c>
      <c r="P76" s="7">
        <v>4385</v>
      </c>
      <c r="Q76" s="7">
        <v>3886</v>
      </c>
      <c r="R76" s="7">
        <v>3133</v>
      </c>
      <c r="S76" s="7">
        <v>2957</v>
      </c>
      <c r="T76" s="24">
        <v>3263</v>
      </c>
      <c r="U76" s="24">
        <v>3397</v>
      </c>
      <c r="V76" s="24">
        <v>2957</v>
      </c>
      <c r="W76" s="24">
        <v>3405</v>
      </c>
      <c r="X76" s="24">
        <v>3483</v>
      </c>
      <c r="Y76" s="24">
        <v>3873</v>
      </c>
      <c r="Z76" s="24">
        <v>3772</v>
      </c>
      <c r="AA76" s="24">
        <v>3628</v>
      </c>
      <c r="AB76" s="24">
        <v>3707</v>
      </c>
      <c r="AC76" s="24">
        <v>3701</v>
      </c>
      <c r="AD76" s="24">
        <v>3350</v>
      </c>
      <c r="AE76" s="24">
        <v>2704</v>
      </c>
      <c r="AF76" s="24">
        <v>2697</v>
      </c>
      <c r="AG76" s="24">
        <v>2785</v>
      </c>
      <c r="AH76" s="25">
        <v>2637</v>
      </c>
      <c r="AI76" s="25">
        <v>2488</v>
      </c>
      <c r="AJ76" s="25">
        <v>2452</v>
      </c>
      <c r="AK76" s="25">
        <v>2337</v>
      </c>
      <c r="AL76" s="25">
        <v>2199</v>
      </c>
      <c r="AM76" s="25">
        <v>2197</v>
      </c>
      <c r="AN76" s="25">
        <v>2189.5</v>
      </c>
    </row>
    <row r="77" spans="2:40" s="26" customFormat="1" ht="10" x14ac:dyDescent="0.2">
      <c r="B77" s="24" t="s">
        <v>37</v>
      </c>
      <c r="C77" s="24">
        <v>2630</v>
      </c>
      <c r="D77" s="24">
        <v>3843</v>
      </c>
      <c r="E77" s="24">
        <v>3630</v>
      </c>
      <c r="F77" s="24">
        <v>2311</v>
      </c>
      <c r="G77" s="24">
        <v>3083</v>
      </c>
      <c r="H77" s="24">
        <v>4259</v>
      </c>
      <c r="I77" s="24">
        <v>4044.6</v>
      </c>
      <c r="J77" s="24">
        <v>2807</v>
      </c>
      <c r="K77" s="24">
        <v>3752</v>
      </c>
      <c r="L77" s="24">
        <v>4537</v>
      </c>
      <c r="M77" s="24">
        <v>4098</v>
      </c>
      <c r="N77" s="24">
        <v>2686</v>
      </c>
      <c r="O77" s="24">
        <v>2637</v>
      </c>
      <c r="P77" s="7">
        <v>2836</v>
      </c>
      <c r="Q77" s="7">
        <v>2681</v>
      </c>
      <c r="R77" s="7">
        <v>1839</v>
      </c>
      <c r="S77" s="7">
        <v>2204</v>
      </c>
      <c r="T77" s="24">
        <v>2154</v>
      </c>
      <c r="U77" s="24">
        <v>2307</v>
      </c>
      <c r="V77" s="24">
        <v>1695</v>
      </c>
      <c r="W77" s="24">
        <v>2182</v>
      </c>
      <c r="X77" s="24">
        <v>2576</v>
      </c>
      <c r="Y77" s="24">
        <v>2459</v>
      </c>
      <c r="Z77" s="24">
        <v>1705</v>
      </c>
      <c r="AA77" s="24">
        <v>2045</v>
      </c>
      <c r="AB77" s="24">
        <v>2520</v>
      </c>
      <c r="AC77" s="24">
        <v>2159</v>
      </c>
      <c r="AD77" s="24">
        <v>1485</v>
      </c>
      <c r="AE77" s="24">
        <v>1541</v>
      </c>
      <c r="AF77" s="24">
        <v>1915</v>
      </c>
      <c r="AG77" s="24">
        <v>1699</v>
      </c>
      <c r="AH77" s="25">
        <v>1041</v>
      </c>
      <c r="AI77" s="25">
        <v>1411</v>
      </c>
      <c r="AJ77" s="25">
        <v>1632</v>
      </c>
      <c r="AK77" s="25">
        <v>1382</v>
      </c>
      <c r="AL77" s="25">
        <v>906</v>
      </c>
      <c r="AM77" s="25">
        <v>1246</v>
      </c>
      <c r="AN77" s="25">
        <v>1404.5</v>
      </c>
    </row>
    <row r="78" spans="2:40" s="26" customFormat="1" ht="10" x14ac:dyDescent="0.2">
      <c r="B78" s="24" t="s">
        <v>38</v>
      </c>
      <c r="C78" s="24">
        <v>-2403</v>
      </c>
      <c r="D78" s="24">
        <v>-2882</v>
      </c>
      <c r="E78" s="24">
        <v>-2948</v>
      </c>
      <c r="F78" s="24">
        <v>-2568</v>
      </c>
      <c r="G78" s="24">
        <v>-2737.5160000000001</v>
      </c>
      <c r="H78" s="24">
        <v>-3104</v>
      </c>
      <c r="I78" s="24">
        <v>-3054.4</v>
      </c>
      <c r="J78" s="24">
        <v>-2978</v>
      </c>
      <c r="K78" s="24">
        <v>-3165</v>
      </c>
      <c r="L78" s="24">
        <v>-4203</v>
      </c>
      <c r="M78" s="24">
        <v>-3941</v>
      </c>
      <c r="N78" s="24">
        <v>-3193</v>
      </c>
      <c r="O78" s="24">
        <v>-2333</v>
      </c>
      <c r="P78" s="7">
        <v>-2551</v>
      </c>
      <c r="Q78" s="7">
        <v>-2374</v>
      </c>
      <c r="R78" s="7">
        <v>-2019</v>
      </c>
      <c r="S78" s="7">
        <v>-1637</v>
      </c>
      <c r="T78" s="24">
        <v>-1588</v>
      </c>
      <c r="U78" s="24">
        <v>-1813</v>
      </c>
      <c r="V78" s="24">
        <v>-1414</v>
      </c>
      <c r="W78" s="24">
        <v>-1556</v>
      </c>
      <c r="X78" s="24">
        <v>-1652</v>
      </c>
      <c r="Y78" s="24">
        <v>-1616</v>
      </c>
      <c r="Z78" s="24">
        <v>-1491</v>
      </c>
      <c r="AA78" s="24">
        <v>-1356</v>
      </c>
      <c r="AB78" s="24">
        <v>-1595</v>
      </c>
      <c r="AC78" s="24">
        <v>-1562</v>
      </c>
      <c r="AD78" s="24">
        <v>-1459</v>
      </c>
      <c r="AE78" s="24">
        <v>-1187</v>
      </c>
      <c r="AF78" s="24">
        <v>-1308</v>
      </c>
      <c r="AG78" s="24">
        <v>-1244</v>
      </c>
      <c r="AH78" s="26">
        <v>-1024</v>
      </c>
      <c r="AI78" s="26">
        <v>-1020</v>
      </c>
      <c r="AJ78" s="26">
        <v>-1131</v>
      </c>
      <c r="AK78" s="26">
        <v>-1044</v>
      </c>
      <c r="AL78" s="26">
        <v>-1000</v>
      </c>
      <c r="AM78" s="26">
        <v>-835</v>
      </c>
      <c r="AN78" s="26">
        <v>-1009.6</v>
      </c>
    </row>
    <row r="79" spans="2:40" s="26" customFormat="1" ht="10.5" x14ac:dyDescent="0.2">
      <c r="B79" s="27" t="s">
        <v>39</v>
      </c>
      <c r="C79" s="27">
        <v>6567</v>
      </c>
      <c r="D79" s="27">
        <v>7703</v>
      </c>
      <c r="E79" s="27">
        <v>8381</v>
      </c>
      <c r="F79" s="27">
        <v>7070</v>
      </c>
      <c r="G79" s="27">
        <v>8096.4840000000004</v>
      </c>
      <c r="H79" s="27">
        <v>9572</v>
      </c>
      <c r="I79" s="27">
        <v>9984.2000000000007</v>
      </c>
      <c r="J79" s="27">
        <v>9143</v>
      </c>
      <c r="K79" s="27">
        <v>10677</v>
      </c>
      <c r="L79" s="27">
        <v>9820</v>
      </c>
      <c r="M79" s="27">
        <v>8384</v>
      </c>
      <c r="N79" s="27">
        <v>6475.4</v>
      </c>
      <c r="O79" s="27">
        <v>5388</v>
      </c>
      <c r="P79" s="27">
        <v>4670</v>
      </c>
      <c r="Q79" s="27">
        <v>4193</v>
      </c>
      <c r="R79" s="27">
        <v>2952</v>
      </c>
      <c r="S79" s="27">
        <v>3524</v>
      </c>
      <c r="T79" s="27">
        <v>3829</v>
      </c>
      <c r="U79" s="27">
        <v>3890.4</v>
      </c>
      <c r="V79" s="27">
        <v>3238</v>
      </c>
      <c r="W79" s="27">
        <v>4031</v>
      </c>
      <c r="X79" s="27">
        <v>4408</v>
      </c>
      <c r="Y79" s="27">
        <v>4716</v>
      </c>
      <c r="Z79" s="27">
        <v>3986</v>
      </c>
      <c r="AA79" s="27">
        <v>4317</v>
      </c>
      <c r="AB79" s="27">
        <v>4633</v>
      </c>
      <c r="AC79" s="27">
        <v>4298</v>
      </c>
      <c r="AD79" s="27">
        <v>3376</v>
      </c>
      <c r="AE79" s="27">
        <v>3058</v>
      </c>
      <c r="AF79" s="27">
        <v>3304</v>
      </c>
      <c r="AG79" s="27">
        <v>3240</v>
      </c>
      <c r="AH79" s="27">
        <v>2655</v>
      </c>
      <c r="AI79" s="27">
        <v>2879</v>
      </c>
      <c r="AJ79" s="27">
        <v>2953</v>
      </c>
      <c r="AK79" s="27">
        <v>2675</v>
      </c>
      <c r="AL79" s="27">
        <v>2104</v>
      </c>
      <c r="AM79" s="27">
        <v>2607</v>
      </c>
      <c r="AN79" s="27">
        <v>2584.4</v>
      </c>
    </row>
    <row r="80" spans="2:40" s="26" customFormat="1" ht="10.5" x14ac:dyDescent="0.2">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row>
    <row r="81" spans="2:40" s="26" customFormat="1" ht="10.5" x14ac:dyDescent="0.2">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row>
    <row r="82" spans="2:40" s="17" customFormat="1" ht="13" x14ac:dyDescent="0.2">
      <c r="B82" s="23" t="s">
        <v>139</v>
      </c>
      <c r="C82" s="25"/>
      <c r="D82" s="25"/>
      <c r="E82" s="25"/>
      <c r="F82" s="25"/>
      <c r="G82" s="25"/>
      <c r="H82" s="25"/>
      <c r="I82" s="25"/>
      <c r="J82" s="25"/>
      <c r="K82" s="25"/>
      <c r="L82" s="25"/>
      <c r="M82" s="25"/>
    </row>
    <row r="83" spans="2:40" s="17" customFormat="1" ht="10.5" x14ac:dyDescent="0.25">
      <c r="B83" s="1" t="s">
        <v>27</v>
      </c>
      <c r="C83" s="2" t="s">
        <v>154</v>
      </c>
      <c r="D83" s="2" t="s">
        <v>153</v>
      </c>
      <c r="E83" s="2" t="s">
        <v>151</v>
      </c>
      <c r="F83" s="2" t="s">
        <v>136</v>
      </c>
      <c r="G83" s="2" t="s">
        <v>135</v>
      </c>
      <c r="H83" s="2" t="s">
        <v>134</v>
      </c>
      <c r="I83" s="2" t="s">
        <v>130</v>
      </c>
      <c r="J83" s="2" t="s">
        <v>129</v>
      </c>
      <c r="K83" s="2" t="s">
        <v>128</v>
      </c>
      <c r="L83" s="2" t="s">
        <v>127</v>
      </c>
      <c r="M83" s="2" t="s">
        <v>119</v>
      </c>
      <c r="N83" s="2" t="s">
        <v>108</v>
      </c>
      <c r="O83" s="2" t="s">
        <v>105</v>
      </c>
      <c r="P83" s="2" t="s">
        <v>104</v>
      </c>
      <c r="Q83" s="2" t="s">
        <v>103</v>
      </c>
      <c r="R83" s="2" t="s">
        <v>102</v>
      </c>
      <c r="S83" s="2" t="s">
        <v>101</v>
      </c>
      <c r="T83" s="2" t="s">
        <v>100</v>
      </c>
      <c r="U83" s="2" t="s">
        <v>99</v>
      </c>
      <c r="V83" s="2" t="s">
        <v>98</v>
      </c>
      <c r="W83" s="2" t="s">
        <v>97</v>
      </c>
      <c r="X83" s="2" t="s">
        <v>96</v>
      </c>
      <c r="Y83" s="2" t="s">
        <v>94</v>
      </c>
      <c r="Z83" s="2" t="s">
        <v>63</v>
      </c>
      <c r="AA83" s="2" t="s">
        <v>62</v>
      </c>
      <c r="AB83" s="2" t="s">
        <v>61</v>
      </c>
      <c r="AC83" s="2" t="s">
        <v>60</v>
      </c>
      <c r="AD83" s="2" t="s">
        <v>59</v>
      </c>
      <c r="AE83" s="2" t="s">
        <v>58</v>
      </c>
      <c r="AF83" s="2" t="s">
        <v>56</v>
      </c>
      <c r="AG83" s="2" t="s">
        <v>55</v>
      </c>
      <c r="AH83" s="2" t="s">
        <v>53</v>
      </c>
      <c r="AI83" s="2" t="s">
        <v>50</v>
      </c>
      <c r="AJ83" s="2" t="s">
        <v>26</v>
      </c>
      <c r="AK83" s="2" t="s">
        <v>25</v>
      </c>
      <c r="AL83" s="2" t="s">
        <v>24</v>
      </c>
      <c r="AM83" s="2" t="s">
        <v>23</v>
      </c>
      <c r="AN83" s="2" t="s">
        <v>22</v>
      </c>
    </row>
    <row r="84" spans="2:40" s="17" customFormat="1" ht="10" x14ac:dyDescent="0.2">
      <c r="B84" s="154" t="s">
        <v>142</v>
      </c>
      <c r="C84" s="25">
        <v>7430.25</v>
      </c>
      <c r="D84" s="25">
        <v>7812.6210000000001</v>
      </c>
      <c r="E84" s="25">
        <v>8279.8709999999992</v>
      </c>
      <c r="F84" s="25">
        <v>8680.6710000000003</v>
      </c>
      <c r="G84" s="25">
        <v>9198.9210000000003</v>
      </c>
      <c r="H84" s="25">
        <v>9844.0499999999993</v>
      </c>
      <c r="I84" s="25">
        <v>9906.0499999999993</v>
      </c>
      <c r="J84" s="25">
        <v>9506</v>
      </c>
      <c r="K84" s="25">
        <v>8839.1</v>
      </c>
      <c r="L84" s="25">
        <v>7516.85</v>
      </c>
      <c r="M84" s="25">
        <v>6229.35</v>
      </c>
      <c r="N84" s="25">
        <v>5181.6000000000004</v>
      </c>
      <c r="O84" s="25">
        <v>4300.75</v>
      </c>
      <c r="P84" s="25">
        <v>3834.75</v>
      </c>
      <c r="Q84" s="25">
        <v>3624.5</v>
      </c>
      <c r="R84" s="25">
        <v>3548.85</v>
      </c>
      <c r="S84" s="25">
        <v>3620.35</v>
      </c>
      <c r="T84" s="25">
        <v>3747.1</v>
      </c>
      <c r="U84" s="25">
        <v>3891.85</v>
      </c>
      <c r="V84" s="25">
        <v>4098.25</v>
      </c>
      <c r="W84" s="25">
        <v>4285.25</v>
      </c>
      <c r="X84" s="25">
        <v>4356.75</v>
      </c>
      <c r="Y84" s="25">
        <v>4413</v>
      </c>
      <c r="Z84" s="25">
        <v>4308.5</v>
      </c>
      <c r="AA84" s="25">
        <v>4156</v>
      </c>
      <c r="AB84" s="25">
        <v>3841.25</v>
      </c>
      <c r="AC84" s="25">
        <v>3509</v>
      </c>
      <c r="AD84" s="25">
        <v>3244.5</v>
      </c>
      <c r="AE84" s="25">
        <v>3064.25</v>
      </c>
      <c r="AF84" s="25">
        <v>3019.5</v>
      </c>
      <c r="AG84" s="25">
        <v>2931.75</v>
      </c>
      <c r="AH84" s="25">
        <v>2790.5</v>
      </c>
      <c r="AI84" s="25">
        <v>2652.75</v>
      </c>
      <c r="AJ84" s="25">
        <v>2584.75</v>
      </c>
      <c r="AK84" s="25">
        <v>2492.6</v>
      </c>
    </row>
    <row r="85" spans="2:40" s="17" customFormat="1" ht="10" x14ac:dyDescent="0.2">
      <c r="B85" s="154" t="s">
        <v>145</v>
      </c>
      <c r="C85" s="166">
        <v>25162</v>
      </c>
      <c r="D85" s="25">
        <v>26346</v>
      </c>
      <c r="E85" s="25">
        <v>27013</v>
      </c>
      <c r="F85" s="25">
        <v>27775</v>
      </c>
      <c r="G85" s="25">
        <v>28620</v>
      </c>
      <c r="H85" s="25">
        <v>29366</v>
      </c>
      <c r="I85" s="25">
        <v>29535</v>
      </c>
      <c r="J85" s="25">
        <v>29764</v>
      </c>
      <c r="K85" s="25">
        <v>29134</v>
      </c>
      <c r="L85" s="25">
        <v>27103</v>
      </c>
      <c r="M85" s="25">
        <v>24176.201000000001</v>
      </c>
      <c r="N85" s="25">
        <v>21516.201000000001</v>
      </c>
      <c r="O85" s="25">
        <v>20187.201000000001</v>
      </c>
      <c r="P85" s="25">
        <v>19108.201000000001</v>
      </c>
      <c r="Q85" s="25">
        <v>16866</v>
      </c>
      <c r="R85" s="25">
        <v>16207</v>
      </c>
      <c r="S85" s="25">
        <v>15913</v>
      </c>
      <c r="T85" s="25">
        <v>16052</v>
      </c>
      <c r="U85" s="25">
        <v>18052</v>
      </c>
      <c r="V85" s="25">
        <v>18503</v>
      </c>
      <c r="W85" s="25">
        <v>18654</v>
      </c>
      <c r="X85" s="25">
        <v>18550</v>
      </c>
      <c r="Y85" s="25">
        <v>18481</v>
      </c>
      <c r="Z85" s="25">
        <v>18273</v>
      </c>
      <c r="AA85" s="25">
        <v>17455</v>
      </c>
      <c r="AB85" s="25">
        <v>16353</v>
      </c>
      <c r="AC85" s="25">
        <v>15042</v>
      </c>
      <c r="AD85" s="25">
        <v>14043</v>
      </c>
      <c r="AE85" s="25">
        <v>13577</v>
      </c>
      <c r="AF85" s="25">
        <v>13320</v>
      </c>
      <c r="AG85" s="25">
        <v>12832</v>
      </c>
      <c r="AH85" s="25">
        <v>12388</v>
      </c>
      <c r="AI85" s="25">
        <v>12125</v>
      </c>
      <c r="AJ85" s="25">
        <v>11868</v>
      </c>
      <c r="AK85" s="25">
        <v>11609</v>
      </c>
    </row>
    <row r="86" spans="2:40" s="17" customFormat="1" ht="10.5" x14ac:dyDescent="0.25">
      <c r="B86" s="155" t="s">
        <v>140</v>
      </c>
      <c r="C86" s="156">
        <v>0.29529647881726412</v>
      </c>
      <c r="D86" s="156">
        <v>0.29653917103165567</v>
      </c>
      <c r="E86" s="156">
        <v>0.30651430792581347</v>
      </c>
      <c r="F86" s="156">
        <v>0.3125354095409541</v>
      </c>
      <c r="G86" s="156">
        <v>0.32141582809224317</v>
      </c>
      <c r="H86" s="156">
        <v>0.33521930123271809</v>
      </c>
      <c r="I86" s="156">
        <v>0.33540037243947857</v>
      </c>
      <c r="J86" s="156">
        <v>0.31937911571025401</v>
      </c>
      <c r="K86" s="156">
        <v>0.30339465916111763</v>
      </c>
      <c r="L86" s="156">
        <v>0.27734383647566691</v>
      </c>
      <c r="M86" s="156">
        <v>0.25766455201129407</v>
      </c>
      <c r="N86" s="156">
        <v>0.2408231824939728</v>
      </c>
      <c r="O86" s="156">
        <v>0.21304340309486192</v>
      </c>
      <c r="P86" s="156">
        <v>0.20068608237897434</v>
      </c>
      <c r="Q86" s="156">
        <v>0.2148997984110044</v>
      </c>
      <c r="R86" s="156">
        <v>0.21897019806256554</v>
      </c>
      <c r="S86" s="156">
        <v>0.22750895494249984</v>
      </c>
      <c r="T86" s="156">
        <v>0.23343508597059556</v>
      </c>
      <c r="U86" s="156">
        <v>0.21559107024152449</v>
      </c>
      <c r="V86" s="156">
        <v>0.22149110954980272</v>
      </c>
      <c r="W86" s="156">
        <v>0.22972284764661735</v>
      </c>
      <c r="X86" s="156">
        <v>0.23486522911051214</v>
      </c>
      <c r="Y86" s="156">
        <v>0.23878577999026027</v>
      </c>
      <c r="Z86" s="156">
        <v>0.23578503803425818</v>
      </c>
      <c r="AA86" s="156">
        <v>0.23809796619879692</v>
      </c>
      <c r="AB86" s="156">
        <v>0.23489573778511588</v>
      </c>
      <c r="AC86" s="156">
        <v>0.2332801489163675</v>
      </c>
      <c r="AD86" s="156">
        <v>0.23104037598803676</v>
      </c>
      <c r="AE86" s="156">
        <v>0.22569418870148045</v>
      </c>
      <c r="AF86" s="156">
        <v>0.22668918918918918</v>
      </c>
      <c r="AG86" s="156">
        <v>0.22847178927680797</v>
      </c>
      <c r="AH86" s="156">
        <v>0.22525831449790121</v>
      </c>
      <c r="AI86" s="156">
        <v>0.21878350515463918</v>
      </c>
      <c r="AJ86" s="156">
        <v>0.21779154027637343</v>
      </c>
      <c r="AK86" s="156">
        <v>0.21471272288741494</v>
      </c>
      <c r="AL86" s="156"/>
      <c r="AM86" s="156"/>
      <c r="AN86" s="156"/>
    </row>
    <row r="87" spans="2:40" s="17" customFormat="1" ht="10.5" x14ac:dyDescent="0.25">
      <c r="B87" s="155"/>
      <c r="C87" s="25"/>
      <c r="D87" s="25"/>
      <c r="E87" s="25"/>
      <c r="F87" s="25"/>
      <c r="G87" s="25"/>
      <c r="H87" s="25"/>
      <c r="I87" s="25"/>
      <c r="J87" s="25"/>
      <c r="K87" s="25"/>
      <c r="L87" s="25"/>
      <c r="M87" s="25"/>
    </row>
    <row r="88" spans="2:40" s="17" customFormat="1" ht="10.5" x14ac:dyDescent="0.25">
      <c r="B88" s="155"/>
      <c r="C88" s="25"/>
      <c r="D88" s="25"/>
      <c r="E88" s="25"/>
      <c r="F88" s="25"/>
      <c r="G88" s="25"/>
      <c r="H88" s="25"/>
      <c r="I88" s="25"/>
      <c r="J88" s="25"/>
      <c r="K88" s="25"/>
      <c r="L88" s="25"/>
      <c r="M88" s="25"/>
    </row>
    <row r="89" spans="2:40" s="17" customFormat="1" ht="13" x14ac:dyDescent="0.2">
      <c r="B89" s="23" t="s">
        <v>76</v>
      </c>
      <c r="C89" s="23"/>
      <c r="D89" s="23"/>
      <c r="E89" s="23"/>
      <c r="F89" s="23"/>
      <c r="G89" s="23"/>
      <c r="H89" s="23"/>
      <c r="I89" s="23"/>
      <c r="J89" s="23"/>
      <c r="K89" s="23"/>
      <c r="L89" s="23"/>
      <c r="M89" s="23"/>
      <c r="N89" s="23"/>
      <c r="O89" s="23"/>
      <c r="P89" s="23"/>
      <c r="Q89" s="23"/>
      <c r="R89" s="23"/>
      <c r="S89" s="23"/>
    </row>
    <row r="90" spans="2:40" s="17" customFormat="1" ht="10.5" x14ac:dyDescent="0.25">
      <c r="B90" s="1" t="s">
        <v>27</v>
      </c>
      <c r="C90" s="2" t="s">
        <v>154</v>
      </c>
      <c r="D90" s="2" t="s">
        <v>153</v>
      </c>
      <c r="E90" s="2" t="s">
        <v>151</v>
      </c>
      <c r="F90" s="2" t="s">
        <v>136</v>
      </c>
      <c r="G90" s="2" t="s">
        <v>135</v>
      </c>
      <c r="H90" s="2" t="s">
        <v>134</v>
      </c>
      <c r="I90" s="2" t="s">
        <v>130</v>
      </c>
      <c r="J90" s="2" t="s">
        <v>129</v>
      </c>
      <c r="K90" s="2" t="s">
        <v>128</v>
      </c>
      <c r="L90" s="2" t="s">
        <v>127</v>
      </c>
      <c r="M90" s="2" t="s">
        <v>119</v>
      </c>
      <c r="N90" s="2" t="s">
        <v>108</v>
      </c>
      <c r="O90" s="2" t="s">
        <v>105</v>
      </c>
      <c r="P90" s="2" t="s">
        <v>104</v>
      </c>
      <c r="Q90" s="2" t="s">
        <v>103</v>
      </c>
      <c r="R90" s="2" t="s">
        <v>102</v>
      </c>
      <c r="S90" s="2" t="s">
        <v>101</v>
      </c>
      <c r="T90" s="2" t="s">
        <v>100</v>
      </c>
      <c r="U90" s="2" t="s">
        <v>99</v>
      </c>
      <c r="V90" s="2" t="s">
        <v>98</v>
      </c>
      <c r="W90" s="2" t="s">
        <v>97</v>
      </c>
      <c r="X90" s="2" t="s">
        <v>96</v>
      </c>
      <c r="Y90" s="2" t="s">
        <v>94</v>
      </c>
      <c r="Z90" s="2" t="s">
        <v>63</v>
      </c>
      <c r="AA90" s="2" t="s">
        <v>62</v>
      </c>
      <c r="AB90" s="2" t="s">
        <v>61</v>
      </c>
      <c r="AC90" s="2" t="s">
        <v>60</v>
      </c>
      <c r="AD90" s="2" t="s">
        <v>59</v>
      </c>
      <c r="AE90" s="2" t="s">
        <v>58</v>
      </c>
      <c r="AF90" s="2" t="s">
        <v>56</v>
      </c>
      <c r="AG90" s="2" t="s">
        <v>55</v>
      </c>
      <c r="AH90" s="2" t="s">
        <v>53</v>
      </c>
      <c r="AI90" s="2" t="s">
        <v>50</v>
      </c>
      <c r="AJ90" s="2" t="s">
        <v>26</v>
      </c>
      <c r="AK90" s="2" t="s">
        <v>25</v>
      </c>
      <c r="AL90" s="2" t="s">
        <v>24</v>
      </c>
      <c r="AM90" s="2" t="s">
        <v>23</v>
      </c>
      <c r="AN90" s="2" t="s">
        <v>22</v>
      </c>
    </row>
    <row r="91" spans="2:40" s="17" customFormat="1" ht="13" customHeight="1" x14ac:dyDescent="0.2">
      <c r="B91" s="17" t="s">
        <v>78</v>
      </c>
      <c r="C91" s="25">
        <v>1141</v>
      </c>
      <c r="D91" s="25">
        <v>1881</v>
      </c>
      <c r="E91" s="25">
        <v>109</v>
      </c>
      <c r="F91" s="25">
        <v>370</v>
      </c>
      <c r="G91" s="25">
        <v>2067</v>
      </c>
      <c r="H91" s="25">
        <v>2212</v>
      </c>
      <c r="I91" s="25">
        <v>205</v>
      </c>
      <c r="J91" s="25">
        <v>924</v>
      </c>
      <c r="K91" s="25">
        <v>763.6</v>
      </c>
      <c r="L91" s="25">
        <v>600</v>
      </c>
      <c r="M91" s="25">
        <v>-418</v>
      </c>
      <c r="N91" s="25">
        <v>569</v>
      </c>
      <c r="O91" s="25">
        <v>347</v>
      </c>
      <c r="P91" s="25">
        <v>860</v>
      </c>
      <c r="Q91" s="25">
        <v>-625</v>
      </c>
      <c r="R91" s="25">
        <v>681</v>
      </c>
      <c r="S91" s="25">
        <v>984</v>
      </c>
      <c r="T91" s="25">
        <v>302</v>
      </c>
      <c r="U91" s="25">
        <v>93</v>
      </c>
      <c r="V91" s="25">
        <v>926</v>
      </c>
      <c r="W91" s="25">
        <v>1277</v>
      </c>
      <c r="X91" s="25">
        <v>1316</v>
      </c>
      <c r="Y91" s="25">
        <v>33</v>
      </c>
      <c r="Z91" s="25">
        <v>920</v>
      </c>
      <c r="AA91" s="25">
        <v>922</v>
      </c>
      <c r="AB91" s="25">
        <v>931</v>
      </c>
      <c r="AC91" s="17">
        <v>-46</v>
      </c>
      <c r="AD91" s="17">
        <v>589</v>
      </c>
      <c r="AE91" s="17">
        <v>720</v>
      </c>
      <c r="AF91" s="17">
        <v>597</v>
      </c>
      <c r="AG91" s="17">
        <v>24</v>
      </c>
      <c r="AH91" s="17">
        <v>404</v>
      </c>
      <c r="AI91" s="17">
        <v>569</v>
      </c>
      <c r="AJ91" s="17">
        <v>515</v>
      </c>
      <c r="AK91" s="17">
        <v>-74</v>
      </c>
      <c r="AL91" s="17">
        <v>664</v>
      </c>
      <c r="AM91" s="17">
        <v>403</v>
      </c>
      <c r="AN91" s="17">
        <v>385</v>
      </c>
    </row>
    <row r="92" spans="2:40" s="17" customFormat="1" ht="10" x14ac:dyDescent="0.2">
      <c r="B92" s="67" t="s">
        <v>86</v>
      </c>
      <c r="C92" s="25">
        <v>-110</v>
      </c>
      <c r="D92" s="25">
        <v>-85</v>
      </c>
      <c r="E92" s="25">
        <v>-66</v>
      </c>
      <c r="F92" s="25">
        <v>-278</v>
      </c>
      <c r="G92" s="25">
        <v>-118</v>
      </c>
      <c r="H92" s="25">
        <v>-122</v>
      </c>
      <c r="I92" s="25">
        <v>-110</v>
      </c>
      <c r="J92" s="25">
        <v>-222</v>
      </c>
      <c r="K92" s="25">
        <v>-140.9</v>
      </c>
      <c r="L92" s="25">
        <v>-114</v>
      </c>
      <c r="M92" s="25">
        <v>-115</v>
      </c>
      <c r="N92" s="25">
        <v>-155</v>
      </c>
      <c r="O92" s="25">
        <v>-98</v>
      </c>
      <c r="P92" s="25">
        <v>-80</v>
      </c>
      <c r="Q92" s="25">
        <v>-80.709999999999994</v>
      </c>
      <c r="R92" s="25">
        <v>-76</v>
      </c>
      <c r="S92" s="25">
        <v>-53</v>
      </c>
      <c r="T92" s="25">
        <v>-43</v>
      </c>
      <c r="U92" s="25">
        <v>-74</v>
      </c>
      <c r="V92" s="25">
        <v>-114</v>
      </c>
      <c r="W92" s="25">
        <v>-71</v>
      </c>
      <c r="X92" s="25">
        <v>-90</v>
      </c>
      <c r="Y92" s="25">
        <v>-86</v>
      </c>
      <c r="Z92" s="25">
        <v>-117</v>
      </c>
      <c r="AA92" s="25">
        <v>-100</v>
      </c>
      <c r="AB92" s="25">
        <v>-127</v>
      </c>
      <c r="AC92" s="17">
        <v>-78</v>
      </c>
      <c r="AD92" s="17">
        <v>-88</v>
      </c>
      <c r="AE92" s="17">
        <v>-84</v>
      </c>
      <c r="AF92" s="17">
        <v>-71</v>
      </c>
      <c r="AG92" s="17">
        <v>-63</v>
      </c>
      <c r="AH92" s="17">
        <v>-68</v>
      </c>
      <c r="AI92" s="17">
        <v>-60</v>
      </c>
      <c r="AJ92" s="17">
        <v>-44</v>
      </c>
      <c r="AK92" s="17">
        <v>-53</v>
      </c>
      <c r="AL92" s="17">
        <v>-52</v>
      </c>
      <c r="AM92" s="17">
        <v>-58</v>
      </c>
      <c r="AN92" s="17">
        <v>-74</v>
      </c>
    </row>
    <row r="93" spans="2:40" s="17" customFormat="1" ht="10" x14ac:dyDescent="0.2">
      <c r="B93" s="67" t="s">
        <v>87</v>
      </c>
      <c r="C93" s="98">
        <v>237</v>
      </c>
      <c r="D93" s="98">
        <v>167</v>
      </c>
      <c r="E93" s="98">
        <v>170</v>
      </c>
      <c r="F93" s="98">
        <v>395</v>
      </c>
      <c r="G93" s="98">
        <v>176</v>
      </c>
      <c r="H93" s="98">
        <v>209</v>
      </c>
      <c r="I93" s="98">
        <v>199</v>
      </c>
      <c r="J93" s="98">
        <v>415</v>
      </c>
      <c r="K93" s="98">
        <v>189.7</v>
      </c>
      <c r="L93" s="98">
        <v>252</v>
      </c>
      <c r="M93" s="98">
        <v>134</v>
      </c>
      <c r="N93" s="98">
        <v>132</v>
      </c>
      <c r="O93" s="98">
        <v>97</v>
      </c>
      <c r="P93" s="98">
        <v>95</v>
      </c>
      <c r="Q93" s="98">
        <v>685.39</v>
      </c>
      <c r="R93" s="93">
        <v>119</v>
      </c>
      <c r="S93" s="92">
        <v>112</v>
      </c>
      <c r="T93" s="25">
        <v>51</v>
      </c>
      <c r="U93" s="25">
        <v>162</v>
      </c>
      <c r="V93" s="25">
        <v>106</v>
      </c>
      <c r="W93" s="25">
        <v>95</v>
      </c>
      <c r="X93" s="25">
        <v>191</v>
      </c>
      <c r="Y93" s="25">
        <v>137</v>
      </c>
      <c r="Z93" s="25">
        <v>56</v>
      </c>
      <c r="AA93" s="25">
        <v>21</v>
      </c>
      <c r="AB93" s="25">
        <v>139</v>
      </c>
      <c r="AC93" s="17">
        <v>97</v>
      </c>
      <c r="AD93" s="17">
        <v>35</v>
      </c>
      <c r="AE93" s="17">
        <v>31</v>
      </c>
      <c r="AF93" s="17">
        <v>44</v>
      </c>
      <c r="AG93" s="17">
        <v>-5</v>
      </c>
      <c r="AH93" s="17">
        <v>16</v>
      </c>
      <c r="AI93" s="17">
        <v>26</v>
      </c>
      <c r="AJ93" s="17">
        <v>40</v>
      </c>
      <c r="AK93" s="17">
        <v>25</v>
      </c>
      <c r="AL93" s="17">
        <v>11</v>
      </c>
      <c r="AM93" s="17">
        <v>43</v>
      </c>
      <c r="AN93" s="17">
        <v>31</v>
      </c>
    </row>
    <row r="94" spans="2:40" s="17" customFormat="1" ht="10.5" x14ac:dyDescent="0.25">
      <c r="B94" s="68" t="s">
        <v>77</v>
      </c>
      <c r="C94" s="65">
        <v>1269</v>
      </c>
      <c r="D94" s="65">
        <v>1963</v>
      </c>
      <c r="E94" s="65">
        <v>212</v>
      </c>
      <c r="F94" s="65">
        <v>488</v>
      </c>
      <c r="G94" s="65">
        <v>2125</v>
      </c>
      <c r="H94" s="65">
        <v>2299</v>
      </c>
      <c r="I94" s="65">
        <v>294</v>
      </c>
      <c r="J94" s="65">
        <v>1117</v>
      </c>
      <c r="K94" s="65">
        <v>812.40000000000009</v>
      </c>
      <c r="L94" s="65">
        <v>738</v>
      </c>
      <c r="M94" s="65">
        <v>-398</v>
      </c>
      <c r="N94" s="65">
        <v>546</v>
      </c>
      <c r="O94" s="65">
        <v>346</v>
      </c>
      <c r="P94" s="65">
        <v>875</v>
      </c>
      <c r="Q94" s="65">
        <v>-20.32000000000005</v>
      </c>
      <c r="R94" s="65">
        <v>724</v>
      </c>
      <c r="S94" s="65">
        <v>1043</v>
      </c>
      <c r="T94" s="65">
        <v>311</v>
      </c>
      <c r="U94" s="65">
        <v>181</v>
      </c>
      <c r="V94" s="65">
        <v>918</v>
      </c>
      <c r="W94" s="65">
        <v>1301</v>
      </c>
      <c r="X94" s="65">
        <v>1417</v>
      </c>
      <c r="Y94" s="65">
        <v>84</v>
      </c>
      <c r="Z94" s="65">
        <v>859</v>
      </c>
      <c r="AA94" s="65">
        <v>843</v>
      </c>
      <c r="AB94" s="65">
        <v>943</v>
      </c>
      <c r="AC94" s="65">
        <v>-27</v>
      </c>
      <c r="AD94" s="65">
        <v>536</v>
      </c>
      <c r="AE94" s="65">
        <v>667</v>
      </c>
      <c r="AF94" s="65">
        <v>570</v>
      </c>
      <c r="AG94" s="65">
        <v>-44</v>
      </c>
      <c r="AH94" s="65">
        <v>352</v>
      </c>
      <c r="AI94" s="65">
        <v>535</v>
      </c>
      <c r="AJ94" s="65">
        <v>511</v>
      </c>
      <c r="AK94" s="65">
        <v>-102</v>
      </c>
      <c r="AL94" s="65">
        <v>623</v>
      </c>
      <c r="AM94" s="65">
        <v>388</v>
      </c>
      <c r="AN94" s="65">
        <v>342</v>
      </c>
    </row>
    <row r="95" spans="2:40" s="17" customFormat="1" ht="10" x14ac:dyDescent="0.2">
      <c r="C95" s="25"/>
      <c r="D95" s="25"/>
      <c r="E95" s="25"/>
      <c r="F95" s="25"/>
      <c r="G95" s="25"/>
      <c r="H95" s="25"/>
      <c r="I95" s="25"/>
      <c r="J95" s="25"/>
      <c r="K95" s="25"/>
      <c r="L95" s="25"/>
      <c r="M95" s="25"/>
      <c r="N95" s="25"/>
      <c r="O95" s="25"/>
    </row>
    <row r="96" spans="2:40" s="17" customFormat="1" ht="10" x14ac:dyDescent="0.2"/>
    <row r="97" spans="2:40" s="17" customFormat="1" ht="13" x14ac:dyDescent="0.2">
      <c r="B97" s="21" t="s">
        <v>46</v>
      </c>
      <c r="C97" s="21"/>
      <c r="D97" s="21"/>
      <c r="E97" s="21"/>
      <c r="F97" s="21"/>
      <c r="G97" s="21"/>
      <c r="H97" s="21"/>
      <c r="I97" s="21"/>
      <c r="J97" s="21"/>
      <c r="K97" s="21"/>
      <c r="L97" s="21"/>
      <c r="M97" s="21"/>
      <c r="N97" s="21"/>
      <c r="O97" s="21"/>
      <c r="P97" s="21"/>
      <c r="Q97" s="21"/>
      <c r="R97" s="21"/>
      <c r="S97" s="21"/>
      <c r="T97" s="23"/>
      <c r="U97" s="23"/>
      <c r="V97" s="23"/>
      <c r="W97" s="23"/>
      <c r="X97" s="23"/>
      <c r="Y97" s="23"/>
      <c r="Z97" s="23"/>
      <c r="AA97" s="23"/>
      <c r="AB97" s="23"/>
      <c r="AC97" s="23"/>
      <c r="AD97" s="23"/>
      <c r="AE97" s="23"/>
      <c r="AF97" s="23"/>
      <c r="AG97" s="23"/>
    </row>
    <row r="98" spans="2:40" s="17" customFormat="1" ht="10.5" x14ac:dyDescent="0.25">
      <c r="B98" s="1" t="s">
        <v>27</v>
      </c>
      <c r="C98" s="2" t="s">
        <v>154</v>
      </c>
      <c r="D98" s="2" t="s">
        <v>153</v>
      </c>
      <c r="E98" s="2" t="s">
        <v>151</v>
      </c>
      <c r="F98" s="2" t="s">
        <v>136</v>
      </c>
      <c r="G98" s="2" t="s">
        <v>135</v>
      </c>
      <c r="H98" s="2" t="s">
        <v>134</v>
      </c>
      <c r="I98" s="2" t="s">
        <v>130</v>
      </c>
      <c r="J98" s="2" t="s">
        <v>129</v>
      </c>
      <c r="K98" s="2" t="s">
        <v>128</v>
      </c>
      <c r="L98" s="2" t="s">
        <v>127</v>
      </c>
      <c r="M98" s="2" t="s">
        <v>119</v>
      </c>
      <c r="N98" s="2" t="s">
        <v>108</v>
      </c>
      <c r="O98" s="2" t="s">
        <v>105</v>
      </c>
      <c r="P98" s="2" t="s">
        <v>104</v>
      </c>
      <c r="Q98" s="2" t="s">
        <v>103</v>
      </c>
      <c r="R98" s="2" t="s">
        <v>102</v>
      </c>
      <c r="S98" s="2" t="s">
        <v>101</v>
      </c>
      <c r="T98" s="2" t="s">
        <v>100</v>
      </c>
      <c r="U98" s="2" t="s">
        <v>99</v>
      </c>
      <c r="V98" s="2" t="s">
        <v>98</v>
      </c>
      <c r="W98" s="2" t="s">
        <v>97</v>
      </c>
      <c r="X98" s="2" t="s">
        <v>96</v>
      </c>
      <c r="Y98" s="2" t="s">
        <v>94</v>
      </c>
      <c r="Z98" s="2" t="s">
        <v>63</v>
      </c>
      <c r="AA98" s="2" t="s">
        <v>62</v>
      </c>
      <c r="AB98" s="2" t="s">
        <v>61</v>
      </c>
      <c r="AC98" s="2" t="s">
        <v>60</v>
      </c>
      <c r="AD98" s="2" t="s">
        <v>59</v>
      </c>
      <c r="AE98" s="2" t="s">
        <v>58</v>
      </c>
      <c r="AF98" s="2" t="s">
        <v>56</v>
      </c>
      <c r="AG98" s="2" t="s">
        <v>55</v>
      </c>
      <c r="AH98" s="2" t="s">
        <v>53</v>
      </c>
      <c r="AI98" s="2" t="s">
        <v>50</v>
      </c>
      <c r="AJ98" s="2" t="s">
        <v>26</v>
      </c>
      <c r="AK98" s="2" t="s">
        <v>25</v>
      </c>
      <c r="AL98" s="2" t="s">
        <v>24</v>
      </c>
      <c r="AM98" s="2" t="s">
        <v>23</v>
      </c>
      <c r="AN98" s="2" t="s">
        <v>22</v>
      </c>
    </row>
    <row r="99" spans="2:40" s="26" customFormat="1" ht="11.5" customHeight="1" x14ac:dyDescent="0.2">
      <c r="B99" s="26" t="s">
        <v>40</v>
      </c>
      <c r="C99" s="26">
        <v>14895</v>
      </c>
      <c r="D99" s="26">
        <v>16345</v>
      </c>
      <c r="E99" s="26">
        <v>16305</v>
      </c>
      <c r="F99" s="26">
        <v>16335</v>
      </c>
      <c r="G99" s="26">
        <v>17065.8</v>
      </c>
      <c r="H99" s="26">
        <v>20826</v>
      </c>
      <c r="I99" s="26">
        <v>18739</v>
      </c>
      <c r="J99" s="26">
        <v>18642.5</v>
      </c>
      <c r="K99" s="26">
        <v>18839</v>
      </c>
      <c r="L99" s="26">
        <v>18165.7</v>
      </c>
      <c r="M99" s="26">
        <v>16314</v>
      </c>
      <c r="N99" s="26">
        <v>16099</v>
      </c>
      <c r="O99" s="26">
        <v>15887</v>
      </c>
      <c r="P99" s="26">
        <v>12651</v>
      </c>
      <c r="Q99" s="26">
        <v>12816</v>
      </c>
      <c r="R99" s="26">
        <v>13455</v>
      </c>
      <c r="S99" s="26">
        <v>14142</v>
      </c>
      <c r="T99" s="26">
        <v>14335</v>
      </c>
      <c r="U99" s="26">
        <v>13065</v>
      </c>
      <c r="V99" s="26">
        <v>12288</v>
      </c>
      <c r="W99" s="26">
        <v>12703</v>
      </c>
      <c r="X99" s="26">
        <v>12301</v>
      </c>
      <c r="Y99" s="26">
        <v>13357</v>
      </c>
      <c r="Z99" s="26">
        <v>11610</v>
      </c>
      <c r="AA99" s="26">
        <v>12704</v>
      </c>
      <c r="AB99" s="26">
        <v>11598</v>
      </c>
      <c r="AC99" s="26">
        <v>11144</v>
      </c>
      <c r="AD99" s="26">
        <v>10543</v>
      </c>
      <c r="AE99" s="26">
        <v>4337</v>
      </c>
      <c r="AF99" s="26">
        <v>4544</v>
      </c>
      <c r="AG99" s="26">
        <v>4653</v>
      </c>
      <c r="AH99" s="26">
        <v>4782</v>
      </c>
      <c r="AI99" s="26">
        <v>4624</v>
      </c>
      <c r="AJ99" s="26">
        <v>4620</v>
      </c>
      <c r="AK99" s="26">
        <v>4592</v>
      </c>
      <c r="AL99" s="26">
        <v>4815</v>
      </c>
      <c r="AM99" s="26">
        <v>8863</v>
      </c>
      <c r="AN99" s="26">
        <v>8847</v>
      </c>
    </row>
    <row r="100" spans="2:40" s="26" customFormat="1" ht="10" x14ac:dyDescent="0.2">
      <c r="B100" s="26" t="s">
        <v>41</v>
      </c>
      <c r="C100" s="103" t="s">
        <v>33</v>
      </c>
      <c r="D100" s="103" t="s">
        <v>33</v>
      </c>
      <c r="E100" s="103" t="s">
        <v>33</v>
      </c>
      <c r="F100" s="103" t="s">
        <v>33</v>
      </c>
      <c r="G100" s="103" t="s">
        <v>33</v>
      </c>
      <c r="H100" s="103" t="s">
        <v>33</v>
      </c>
      <c r="I100" s="103" t="s">
        <v>33</v>
      </c>
      <c r="J100" s="103" t="s">
        <v>33</v>
      </c>
      <c r="K100" s="103"/>
      <c r="L100" s="103"/>
      <c r="M100" s="103"/>
      <c r="N100" s="103" t="s">
        <v>33</v>
      </c>
      <c r="O100" s="103" t="s">
        <v>33</v>
      </c>
      <c r="P100" s="28" t="s">
        <v>33</v>
      </c>
      <c r="Q100" s="28" t="s">
        <v>33</v>
      </c>
      <c r="R100" s="28" t="s">
        <v>33</v>
      </c>
      <c r="S100" s="28" t="s">
        <v>33</v>
      </c>
      <c r="T100" s="28" t="s">
        <v>33</v>
      </c>
      <c r="U100" s="28" t="s">
        <v>33</v>
      </c>
      <c r="V100" s="28" t="s">
        <v>33</v>
      </c>
      <c r="W100" s="28" t="s">
        <v>33</v>
      </c>
      <c r="X100" s="28" t="s">
        <v>33</v>
      </c>
      <c r="Y100" s="28" t="s">
        <v>33</v>
      </c>
      <c r="Z100" s="28" t="s">
        <v>33</v>
      </c>
      <c r="AA100" s="28" t="s">
        <v>33</v>
      </c>
      <c r="AB100" s="28" t="s">
        <v>33</v>
      </c>
      <c r="AC100" s="28" t="s">
        <v>33</v>
      </c>
      <c r="AD100" s="28" t="s">
        <v>33</v>
      </c>
      <c r="AE100" s="28" t="s">
        <v>33</v>
      </c>
      <c r="AF100" s="28" t="s">
        <v>33</v>
      </c>
      <c r="AG100" s="28" t="s">
        <v>33</v>
      </c>
      <c r="AH100" s="28" t="s">
        <v>33</v>
      </c>
      <c r="AI100" s="28" t="s">
        <v>33</v>
      </c>
      <c r="AJ100" s="28" t="s">
        <v>33</v>
      </c>
      <c r="AK100" s="28" t="s">
        <v>33</v>
      </c>
      <c r="AL100" s="28" t="s">
        <v>33</v>
      </c>
      <c r="AM100" s="28" t="s">
        <v>33</v>
      </c>
      <c r="AN100" s="28" t="s">
        <v>33</v>
      </c>
    </row>
    <row r="101" spans="2:40" s="26" customFormat="1" ht="10" x14ac:dyDescent="0.2">
      <c r="B101" s="26" t="s">
        <v>42</v>
      </c>
      <c r="C101" s="26">
        <v>488</v>
      </c>
      <c r="D101" s="26">
        <v>487</v>
      </c>
      <c r="E101" s="26">
        <v>503</v>
      </c>
      <c r="F101" s="26">
        <v>517</v>
      </c>
      <c r="G101" s="26">
        <v>493.6</v>
      </c>
      <c r="H101" s="26">
        <v>537</v>
      </c>
      <c r="I101" s="26">
        <v>528</v>
      </c>
      <c r="J101" s="26">
        <v>527.6</v>
      </c>
      <c r="K101" s="26">
        <v>545</v>
      </c>
      <c r="L101" s="26">
        <v>573.5</v>
      </c>
      <c r="M101" s="26">
        <v>594</v>
      </c>
      <c r="N101" s="26">
        <v>704</v>
      </c>
      <c r="O101" s="26">
        <v>723</v>
      </c>
      <c r="P101" s="26">
        <v>744</v>
      </c>
      <c r="Q101" s="26">
        <v>709</v>
      </c>
      <c r="R101" s="26">
        <v>797</v>
      </c>
      <c r="S101" s="26">
        <v>908</v>
      </c>
      <c r="T101" s="26">
        <v>958</v>
      </c>
      <c r="U101" s="26">
        <v>920</v>
      </c>
      <c r="V101" s="26">
        <v>821</v>
      </c>
      <c r="W101" s="26">
        <v>910</v>
      </c>
      <c r="X101" s="26">
        <v>841</v>
      </c>
      <c r="Y101" s="26">
        <v>798</v>
      </c>
      <c r="Z101" s="26">
        <v>739</v>
      </c>
      <c r="AA101" s="26">
        <v>670</v>
      </c>
      <c r="AB101" s="26">
        <v>697</v>
      </c>
      <c r="AC101" s="26">
        <v>681</v>
      </c>
      <c r="AD101" s="26">
        <v>687</v>
      </c>
      <c r="AE101" s="26">
        <v>527</v>
      </c>
      <c r="AF101" s="26">
        <v>534</v>
      </c>
      <c r="AG101" s="26">
        <v>534</v>
      </c>
      <c r="AH101" s="26">
        <v>536</v>
      </c>
      <c r="AI101" s="26">
        <v>508</v>
      </c>
      <c r="AJ101" s="26">
        <v>495</v>
      </c>
      <c r="AK101" s="26">
        <v>480</v>
      </c>
      <c r="AL101" s="26">
        <v>476</v>
      </c>
      <c r="AM101" s="26">
        <v>508</v>
      </c>
      <c r="AN101" s="26">
        <v>501</v>
      </c>
    </row>
    <row r="102" spans="2:40" s="70" customFormat="1" ht="10" x14ac:dyDescent="0.2">
      <c r="B102" s="70" t="s">
        <v>95</v>
      </c>
      <c r="C102" s="70">
        <v>15383</v>
      </c>
      <c r="D102" s="70">
        <v>16832</v>
      </c>
      <c r="E102" s="70">
        <v>16808</v>
      </c>
      <c r="F102" s="70">
        <v>16852</v>
      </c>
      <c r="G102" s="70">
        <v>17559.399999999998</v>
      </c>
      <c r="H102" s="70">
        <v>21363</v>
      </c>
      <c r="I102" s="70">
        <v>19267</v>
      </c>
      <c r="J102" s="70">
        <v>19170.099999999999</v>
      </c>
      <c r="K102" s="70">
        <v>19384</v>
      </c>
      <c r="L102" s="70">
        <v>18739.2</v>
      </c>
      <c r="M102" s="70">
        <v>16907</v>
      </c>
      <c r="N102" s="70">
        <v>16802</v>
      </c>
      <c r="O102" s="70">
        <v>16610</v>
      </c>
      <c r="P102" s="70">
        <v>13395</v>
      </c>
      <c r="Q102" s="70">
        <v>13525</v>
      </c>
      <c r="R102" s="70">
        <v>14252</v>
      </c>
      <c r="S102" s="70">
        <v>15050</v>
      </c>
      <c r="T102" s="70">
        <v>15293</v>
      </c>
      <c r="U102" s="70">
        <v>13985</v>
      </c>
      <c r="V102" s="70">
        <v>13109</v>
      </c>
      <c r="W102" s="70">
        <v>13613</v>
      </c>
      <c r="X102" s="70">
        <v>13142</v>
      </c>
      <c r="Y102" s="70">
        <v>14155</v>
      </c>
      <c r="Z102" s="70">
        <v>12349</v>
      </c>
      <c r="AA102" s="70">
        <v>13374</v>
      </c>
      <c r="AB102" s="70">
        <v>12295</v>
      </c>
      <c r="AC102" s="70">
        <v>11825</v>
      </c>
      <c r="AD102" s="70">
        <v>11230</v>
      </c>
      <c r="AE102" s="70">
        <v>4864</v>
      </c>
      <c r="AF102" s="70">
        <v>5078</v>
      </c>
      <c r="AG102" s="70">
        <v>5187</v>
      </c>
      <c r="AH102" s="70">
        <v>5318</v>
      </c>
      <c r="AI102" s="70">
        <v>5132</v>
      </c>
      <c r="AJ102" s="70">
        <v>5115</v>
      </c>
      <c r="AK102" s="70">
        <v>5072</v>
      </c>
      <c r="AL102" s="70">
        <v>5291</v>
      </c>
      <c r="AM102" s="70">
        <v>9371</v>
      </c>
      <c r="AN102" s="70">
        <v>9348</v>
      </c>
    </row>
    <row r="103" spans="2:40" s="26" customFormat="1" ht="21.75" customHeight="1" x14ac:dyDescent="0.2">
      <c r="B103" s="30" t="s">
        <v>43</v>
      </c>
      <c r="C103" s="30">
        <v>24746</v>
      </c>
      <c r="D103" s="30">
        <v>27802</v>
      </c>
      <c r="E103" s="30">
        <v>28010</v>
      </c>
      <c r="F103" s="30">
        <v>25992</v>
      </c>
      <c r="G103" s="30">
        <v>28205</v>
      </c>
      <c r="H103" s="30">
        <v>28173</v>
      </c>
      <c r="I103" s="30">
        <v>26506</v>
      </c>
      <c r="J103" s="30">
        <v>26415</v>
      </c>
      <c r="K103" s="30">
        <v>28048</v>
      </c>
      <c r="L103" s="30">
        <v>25965</v>
      </c>
      <c r="M103" s="30">
        <v>23871</v>
      </c>
      <c r="N103" s="30">
        <v>22447</v>
      </c>
      <c r="O103" s="30">
        <v>21383</v>
      </c>
      <c r="P103" s="30">
        <v>20593</v>
      </c>
      <c r="Q103" s="30">
        <v>17727</v>
      </c>
      <c r="R103" s="30">
        <v>16201</v>
      </c>
      <c r="S103" s="30">
        <v>17228</v>
      </c>
      <c r="T103" s="30">
        <v>17270</v>
      </c>
      <c r="U103" s="30">
        <v>17995</v>
      </c>
      <c r="V103" s="30">
        <v>17363</v>
      </c>
      <c r="W103" s="30">
        <v>17793</v>
      </c>
      <c r="X103" s="30">
        <v>16782</v>
      </c>
      <c r="Y103" s="30">
        <v>16970</v>
      </c>
      <c r="Z103" s="30">
        <v>16029</v>
      </c>
      <c r="AA103" s="30">
        <v>16064</v>
      </c>
      <c r="AB103" s="30">
        <v>15824</v>
      </c>
      <c r="AC103" s="30">
        <v>15182</v>
      </c>
      <c r="AD103" s="30">
        <v>14514</v>
      </c>
      <c r="AE103" s="30">
        <v>14028</v>
      </c>
      <c r="AF103" s="30">
        <v>13826</v>
      </c>
      <c r="AG103" s="30">
        <v>14294</v>
      </c>
      <c r="AH103" s="31">
        <v>13977</v>
      </c>
      <c r="AI103" s="31">
        <v>13422</v>
      </c>
      <c r="AJ103" s="31">
        <v>12840</v>
      </c>
      <c r="AK103" s="31">
        <v>12081</v>
      </c>
      <c r="AL103" s="31">
        <v>11883</v>
      </c>
      <c r="AM103" s="31">
        <v>6901</v>
      </c>
      <c r="AN103" s="31">
        <v>6871</v>
      </c>
    </row>
    <row r="104" spans="2:40" s="26" customFormat="1" ht="19.5" customHeight="1" x14ac:dyDescent="0.2">
      <c r="B104" s="30" t="s">
        <v>44</v>
      </c>
      <c r="C104" s="30">
        <v>-3804</v>
      </c>
      <c r="D104" s="30">
        <v>-4326</v>
      </c>
      <c r="E104" s="30">
        <v>-3347</v>
      </c>
      <c r="F104" s="30">
        <v>-4348</v>
      </c>
      <c r="G104" s="30">
        <v>-4633</v>
      </c>
      <c r="H104" s="30">
        <v>-6614</v>
      </c>
      <c r="I104" s="30">
        <v>-4356</v>
      </c>
      <c r="J104" s="30">
        <v>-4399</v>
      </c>
      <c r="K104" s="30">
        <v>-4093</v>
      </c>
      <c r="L104" s="30">
        <v>-3585</v>
      </c>
      <c r="M104" s="30">
        <v>-3138</v>
      </c>
      <c r="N104" s="30">
        <v>-4408</v>
      </c>
      <c r="O104" s="30">
        <v>-9959</v>
      </c>
      <c r="P104" s="30">
        <v>-7392</v>
      </c>
      <c r="Q104" s="30">
        <v>-5760.5330000000004</v>
      </c>
      <c r="R104" s="30">
        <v>-7913</v>
      </c>
      <c r="S104" s="30">
        <v>-6921</v>
      </c>
      <c r="T104" s="30">
        <v>-6190</v>
      </c>
      <c r="U104" s="30">
        <v>-4196</v>
      </c>
      <c r="V104" s="30">
        <v>-4289</v>
      </c>
      <c r="W104" s="30">
        <v>-3623</v>
      </c>
      <c r="X104" s="30">
        <v>-2618.3000000000002</v>
      </c>
      <c r="Y104" s="30">
        <v>-3363</v>
      </c>
      <c r="Z104" s="30">
        <v>-2113</v>
      </c>
      <c r="AA104" s="30">
        <v>-3020</v>
      </c>
      <c r="AB104" s="30">
        <v>-1089</v>
      </c>
      <c r="AC104" s="30">
        <v>-1066</v>
      </c>
      <c r="AD104" s="30">
        <v>-1159</v>
      </c>
      <c r="AE104" s="30">
        <v>-1763</v>
      </c>
      <c r="AF104" s="30">
        <v>-1169</v>
      </c>
      <c r="AG104" s="30">
        <v>-1213</v>
      </c>
      <c r="AH104" s="26">
        <v>-1599</v>
      </c>
      <c r="AI104" s="26">
        <v>-1160</v>
      </c>
      <c r="AJ104" s="26">
        <v>-730</v>
      </c>
      <c r="AK104" s="26">
        <v>-413</v>
      </c>
      <c r="AL104" s="26">
        <v>-833</v>
      </c>
      <c r="AM104" s="26">
        <v>-522</v>
      </c>
      <c r="AN104" s="26">
        <v>-462</v>
      </c>
    </row>
    <row r="105" spans="2:40" s="26" customFormat="1" ht="10" x14ac:dyDescent="0.2">
      <c r="B105" s="30" t="s">
        <v>45</v>
      </c>
      <c r="C105" s="30">
        <v>-25411</v>
      </c>
      <c r="D105" s="30">
        <v>-28343</v>
      </c>
      <c r="E105" s="30">
        <v>-28478</v>
      </c>
      <c r="F105" s="30">
        <v>-27035</v>
      </c>
      <c r="G105" s="30">
        <v>-28795</v>
      </c>
      <c r="H105" s="30">
        <v>-29200</v>
      </c>
      <c r="I105" s="30">
        <v>-27813</v>
      </c>
      <c r="J105" s="30">
        <v>-28107</v>
      </c>
      <c r="K105" s="30">
        <v>-30456</v>
      </c>
      <c r="L105" s="30">
        <v>-29146</v>
      </c>
      <c r="M105" s="30">
        <v>-27182</v>
      </c>
      <c r="N105" s="30">
        <v>-25947</v>
      </c>
      <c r="O105" s="30">
        <v>-20461</v>
      </c>
      <c r="P105" s="30">
        <v>-18997</v>
      </c>
      <c r="Q105" s="30">
        <v>-18582.751</v>
      </c>
      <c r="R105" s="30">
        <v>-17204</v>
      </c>
      <c r="S105" s="30">
        <v>-18364</v>
      </c>
      <c r="T105" s="30">
        <v>-18804</v>
      </c>
      <c r="U105" s="30">
        <v>-19769</v>
      </c>
      <c r="V105" s="30">
        <v>-18875</v>
      </c>
      <c r="W105" s="30">
        <v>-19578</v>
      </c>
      <c r="X105" s="30">
        <v>-18801</v>
      </c>
      <c r="Y105" s="30">
        <v>-18786</v>
      </c>
      <c r="Z105" s="30">
        <v>-18203</v>
      </c>
      <c r="AA105" s="30">
        <v>-17959</v>
      </c>
      <c r="AB105" s="30">
        <v>-18193</v>
      </c>
      <c r="AC105" s="30">
        <v>-17363</v>
      </c>
      <c r="AD105" s="30">
        <v>-17016</v>
      </c>
      <c r="AE105" s="30">
        <v>-12222</v>
      </c>
      <c r="AF105" s="30">
        <v>-12486</v>
      </c>
      <c r="AG105" s="30">
        <v>-12872</v>
      </c>
      <c r="AH105" s="26">
        <v>-12725</v>
      </c>
      <c r="AI105" s="26">
        <v>-12447</v>
      </c>
      <c r="AJ105" s="26">
        <v>-12170</v>
      </c>
      <c r="AK105" s="26">
        <v>-11855</v>
      </c>
      <c r="AL105" s="26">
        <v>-11907</v>
      </c>
      <c r="AM105" s="26">
        <v>-11894.798000000001</v>
      </c>
      <c r="AN105" s="26">
        <v>-11962.152</v>
      </c>
    </row>
    <row r="106" spans="2:40" s="26" customFormat="1" ht="10.5" x14ac:dyDescent="0.25">
      <c r="B106" s="32" t="s">
        <v>46</v>
      </c>
      <c r="C106" s="32">
        <v>10914</v>
      </c>
      <c r="D106" s="32">
        <v>11964</v>
      </c>
      <c r="E106" s="32">
        <v>12992</v>
      </c>
      <c r="F106" s="32">
        <v>11460</v>
      </c>
      <c r="G106" s="32">
        <v>12335.899999999994</v>
      </c>
      <c r="H106" s="32">
        <v>13722</v>
      </c>
      <c r="I106" s="32">
        <v>13604</v>
      </c>
      <c r="J106" s="32">
        <v>13079.099999999999</v>
      </c>
      <c r="K106" s="32">
        <v>12883</v>
      </c>
      <c r="L106" s="32">
        <v>11973.199999999997</v>
      </c>
      <c r="M106" s="32">
        <v>10459</v>
      </c>
      <c r="N106" s="32">
        <v>8894</v>
      </c>
      <c r="O106" s="32">
        <v>7572</v>
      </c>
      <c r="P106" s="32">
        <v>7598</v>
      </c>
      <c r="Q106" s="32">
        <v>6909.7160000000003</v>
      </c>
      <c r="R106" s="32">
        <v>5336</v>
      </c>
      <c r="S106" s="32">
        <v>6993.5</v>
      </c>
      <c r="T106" s="32">
        <v>7569</v>
      </c>
      <c r="U106" s="32">
        <v>8015</v>
      </c>
      <c r="V106" s="32">
        <v>7308</v>
      </c>
      <c r="W106" s="32">
        <v>8205</v>
      </c>
      <c r="X106" s="32">
        <v>8504.7000000000007</v>
      </c>
      <c r="Y106" s="32">
        <v>8976</v>
      </c>
      <c r="Z106" s="32">
        <v>8062</v>
      </c>
      <c r="AA106" s="32">
        <v>8459</v>
      </c>
      <c r="AB106" s="32">
        <v>8837</v>
      </c>
      <c r="AC106" s="32">
        <v>8578</v>
      </c>
      <c r="AD106" s="32">
        <v>7569</v>
      </c>
      <c r="AE106" s="32">
        <v>4907</v>
      </c>
      <c r="AF106" s="32">
        <v>5249</v>
      </c>
      <c r="AG106" s="32">
        <v>5396</v>
      </c>
      <c r="AH106" s="32">
        <v>4971</v>
      </c>
      <c r="AI106" s="32">
        <v>4947</v>
      </c>
      <c r="AJ106" s="32">
        <v>5055</v>
      </c>
      <c r="AK106" s="32">
        <v>4885</v>
      </c>
      <c r="AL106" s="32">
        <v>4433.5569999999998</v>
      </c>
      <c r="AM106" s="32">
        <v>3855.0489999999995</v>
      </c>
      <c r="AN106" s="32">
        <v>3794.9490000000001</v>
      </c>
    </row>
    <row r="107" spans="2:40" s="26" customFormat="1" ht="36" customHeight="1" x14ac:dyDescent="0.2">
      <c r="B107" s="43" t="s">
        <v>54</v>
      </c>
      <c r="C107" s="26">
        <v>11832.5</v>
      </c>
      <c r="D107" s="26">
        <v>12187.974999999999</v>
      </c>
      <c r="E107" s="26">
        <v>12627.474999999999</v>
      </c>
      <c r="F107" s="26">
        <v>12780.474999999999</v>
      </c>
      <c r="G107" s="26">
        <v>13185.249999999998</v>
      </c>
      <c r="H107" s="26">
        <v>13322.025</v>
      </c>
      <c r="I107" s="26">
        <v>12884</v>
      </c>
      <c r="J107" s="26">
        <v>12098</v>
      </c>
      <c r="K107" s="26">
        <v>11052.3</v>
      </c>
      <c r="L107" s="26">
        <v>9724.5499999999993</v>
      </c>
      <c r="M107" s="26">
        <v>8630.75</v>
      </c>
      <c r="N107" s="26">
        <v>7743.4290000000001</v>
      </c>
      <c r="O107" s="26">
        <v>6853.9290000000001</v>
      </c>
      <c r="P107" s="26">
        <v>6709.3040000000001</v>
      </c>
      <c r="Q107" s="26">
        <v>6702.0540000000001</v>
      </c>
      <c r="R107" s="26">
        <v>6978.375</v>
      </c>
      <c r="S107" s="26">
        <v>7471.375</v>
      </c>
      <c r="T107" s="26">
        <v>7774.25</v>
      </c>
      <c r="U107" s="26">
        <v>8008.1750000000002</v>
      </c>
      <c r="V107" s="26">
        <v>8248.4249999999993</v>
      </c>
      <c r="W107" s="26">
        <v>8436.9249999999993</v>
      </c>
      <c r="X107" s="26">
        <v>8500.4249999999993</v>
      </c>
      <c r="Y107" s="26">
        <v>8583.5</v>
      </c>
      <c r="Z107" s="26">
        <v>8484</v>
      </c>
      <c r="AA107" s="26">
        <v>8360.75</v>
      </c>
      <c r="AB107" s="26">
        <v>7472.75</v>
      </c>
      <c r="AC107" s="26">
        <v>6575.75</v>
      </c>
      <c r="AD107" s="26">
        <v>5780.25</v>
      </c>
      <c r="AE107" s="26">
        <v>5130.75</v>
      </c>
      <c r="AF107" s="26">
        <v>5140.75</v>
      </c>
      <c r="AG107" s="26">
        <v>5092.25</v>
      </c>
      <c r="AH107" s="26">
        <v>4964.5</v>
      </c>
      <c r="AI107" s="26">
        <v>4830.1392500000002</v>
      </c>
      <c r="AJ107" s="26">
        <v>4557.1514999999999</v>
      </c>
      <c r="AK107" s="26">
        <v>4241.8887500000001</v>
      </c>
      <c r="AL107" s="26">
        <v>4002.45075</v>
      </c>
      <c r="AM107" s="26">
        <v>3757.7462499999997</v>
      </c>
      <c r="AN107" s="26">
        <v>3351.09</v>
      </c>
    </row>
    <row r="108" spans="2:40" s="26" customFormat="1" ht="10" x14ac:dyDescent="0.2"/>
    <row r="109" spans="2:40" s="26" customFormat="1" ht="10" x14ac:dyDescent="0.2"/>
    <row r="110" spans="2:40" s="26" customFormat="1" ht="13" x14ac:dyDescent="0.2">
      <c r="B110" s="23" t="s">
        <v>47</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row>
    <row r="111" spans="2:40" s="17" customFormat="1" ht="10.5" x14ac:dyDescent="0.25">
      <c r="B111" s="1" t="s">
        <v>27</v>
      </c>
      <c r="C111" s="2" t="s">
        <v>154</v>
      </c>
      <c r="D111" s="2" t="s">
        <v>153</v>
      </c>
      <c r="E111" s="2" t="s">
        <v>151</v>
      </c>
      <c r="F111" s="2" t="s">
        <v>136</v>
      </c>
      <c r="G111" s="2" t="s">
        <v>135</v>
      </c>
      <c r="H111" s="2" t="s">
        <v>134</v>
      </c>
      <c r="I111" s="2" t="s">
        <v>130</v>
      </c>
      <c r="J111" s="2" t="s">
        <v>129</v>
      </c>
      <c r="K111" s="2" t="s">
        <v>128</v>
      </c>
      <c r="L111" s="2" t="s">
        <v>127</v>
      </c>
      <c r="M111" s="2" t="s">
        <v>119</v>
      </c>
      <c r="N111" s="2" t="s">
        <v>108</v>
      </c>
      <c r="O111" s="2" t="s">
        <v>105</v>
      </c>
      <c r="P111" s="2" t="s">
        <v>104</v>
      </c>
      <c r="Q111" s="2" t="s">
        <v>103</v>
      </c>
      <c r="R111" s="2" t="s">
        <v>102</v>
      </c>
      <c r="S111" s="2" t="s">
        <v>101</v>
      </c>
      <c r="T111" s="2" t="s">
        <v>100</v>
      </c>
      <c r="U111" s="2" t="s">
        <v>99</v>
      </c>
      <c r="V111" s="2" t="s">
        <v>98</v>
      </c>
      <c r="W111" s="2" t="s">
        <v>97</v>
      </c>
      <c r="X111" s="2" t="s">
        <v>96</v>
      </c>
      <c r="Y111" s="2" t="s">
        <v>94</v>
      </c>
      <c r="Z111" s="2" t="s">
        <v>63</v>
      </c>
      <c r="AA111" s="2" t="s">
        <v>62</v>
      </c>
      <c r="AB111" s="2" t="s">
        <v>61</v>
      </c>
      <c r="AC111" s="2" t="s">
        <v>60</v>
      </c>
      <c r="AD111" s="2" t="s">
        <v>59</v>
      </c>
      <c r="AE111" s="2" t="s">
        <v>58</v>
      </c>
      <c r="AF111" s="2" t="s">
        <v>56</v>
      </c>
      <c r="AG111" s="2" t="s">
        <v>55</v>
      </c>
      <c r="AH111" s="2" t="s">
        <v>53</v>
      </c>
      <c r="AI111" s="2" t="s">
        <v>50</v>
      </c>
      <c r="AJ111" s="2" t="s">
        <v>26</v>
      </c>
      <c r="AK111" s="2" t="s">
        <v>25</v>
      </c>
      <c r="AL111" s="2" t="s">
        <v>24</v>
      </c>
      <c r="AM111" s="2" t="s">
        <v>23</v>
      </c>
      <c r="AN111" s="2" t="s">
        <v>22</v>
      </c>
    </row>
    <row r="112" spans="2:40" s="33" customFormat="1" ht="13" customHeight="1" x14ac:dyDescent="0.2">
      <c r="B112" s="24" t="s">
        <v>48</v>
      </c>
      <c r="C112" s="24">
        <v>83.300000000000011</v>
      </c>
      <c r="D112" s="24">
        <v>2542.6</v>
      </c>
      <c r="E112" s="24">
        <v>2626.1</v>
      </c>
      <c r="F112" s="24">
        <v>2682.3999999999996</v>
      </c>
      <c r="G112" s="24">
        <v>2676.1</v>
      </c>
      <c r="H112" s="24">
        <v>2462.8000000000002</v>
      </c>
      <c r="I112" s="24">
        <v>2643.8999999999996</v>
      </c>
      <c r="J112" s="24">
        <v>2788.6</v>
      </c>
      <c r="K112" s="24">
        <v>3022.6</v>
      </c>
      <c r="L112" s="24">
        <v>3209.6</v>
      </c>
      <c r="M112" s="24">
        <v>2942</v>
      </c>
      <c r="N112" s="24">
        <v>2855.3510000000001</v>
      </c>
      <c r="O112" s="24">
        <v>2899.3510000000001</v>
      </c>
      <c r="P112" s="24">
        <v>2813.3510000000001</v>
      </c>
      <c r="Q112" s="24">
        <v>2215.3510000000001</v>
      </c>
      <c r="R112" s="24">
        <v>1879</v>
      </c>
      <c r="S112" s="24">
        <v>1603</v>
      </c>
      <c r="T112" s="24">
        <v>1510</v>
      </c>
      <c r="U112" s="24">
        <v>2110</v>
      </c>
      <c r="V112" s="24">
        <v>2339</v>
      </c>
      <c r="W112" s="24">
        <v>2429</v>
      </c>
      <c r="X112" s="24">
        <v>2548</v>
      </c>
      <c r="Y112" s="24">
        <v>2567</v>
      </c>
      <c r="Z112" s="24">
        <v>2587</v>
      </c>
      <c r="AA112" s="24">
        <v>2450</v>
      </c>
      <c r="AB112" s="24">
        <v>2396</v>
      </c>
      <c r="AC112" s="24">
        <v>2127</v>
      </c>
      <c r="AD112" s="24">
        <v>1907</v>
      </c>
      <c r="AE112" s="24">
        <v>1889</v>
      </c>
      <c r="AF112" s="24">
        <v>1667</v>
      </c>
      <c r="AG112" s="24">
        <v>1590</v>
      </c>
      <c r="AH112" s="24">
        <v>1572</v>
      </c>
      <c r="AI112" s="24">
        <v>1582</v>
      </c>
      <c r="AJ112" s="24">
        <v>1523</v>
      </c>
      <c r="AK112" s="26">
        <v>1413</v>
      </c>
      <c r="AL112" s="26">
        <v>1436</v>
      </c>
      <c r="AM112" s="26">
        <v>1353</v>
      </c>
      <c r="AN112" s="26">
        <v>1243</v>
      </c>
    </row>
    <row r="113" spans="2:40" s="33" customFormat="1" ht="10.5" x14ac:dyDescent="0.2">
      <c r="B113" s="26" t="s">
        <v>51</v>
      </c>
      <c r="C113" s="24">
        <v>11832.5</v>
      </c>
      <c r="D113" s="24">
        <v>12187.974999999999</v>
      </c>
      <c r="E113" s="24">
        <v>12627.474999999999</v>
      </c>
      <c r="F113" s="24">
        <v>12780.474999999999</v>
      </c>
      <c r="G113" s="24">
        <v>13185.249999999998</v>
      </c>
      <c r="H113" s="24">
        <v>13322.025</v>
      </c>
      <c r="I113" s="24">
        <v>12884</v>
      </c>
      <c r="J113" s="24">
        <v>12098</v>
      </c>
      <c r="K113" s="24">
        <v>11052.3</v>
      </c>
      <c r="L113" s="24">
        <v>9724.5499999999993</v>
      </c>
      <c r="M113" s="24">
        <v>8630.75</v>
      </c>
      <c r="N113" s="24">
        <v>7743.4290000000001</v>
      </c>
      <c r="O113" s="24">
        <v>6853.9290000000001</v>
      </c>
      <c r="P113" s="24">
        <v>6709.3040000000001</v>
      </c>
      <c r="Q113" s="24">
        <v>6702.0540000000001</v>
      </c>
      <c r="R113" s="24">
        <v>6978.375</v>
      </c>
      <c r="S113" s="24">
        <v>7471.375</v>
      </c>
      <c r="T113" s="24">
        <v>7774.25</v>
      </c>
      <c r="U113" s="24">
        <v>8008.1750000000002</v>
      </c>
      <c r="V113" s="24">
        <v>8248.4249999999993</v>
      </c>
      <c r="W113" s="24">
        <v>8436.9249999999993</v>
      </c>
      <c r="X113" s="24">
        <v>8500.4249999999993</v>
      </c>
      <c r="Y113" s="24">
        <v>8583.5</v>
      </c>
      <c r="Z113" s="24">
        <v>8484</v>
      </c>
      <c r="AA113" s="24">
        <v>8360.75</v>
      </c>
      <c r="AB113" s="24">
        <v>7472.75</v>
      </c>
      <c r="AC113" s="24">
        <v>6575.75</v>
      </c>
      <c r="AD113" s="24">
        <v>5780.25</v>
      </c>
      <c r="AE113" s="24">
        <v>5130.75</v>
      </c>
      <c r="AF113" s="24">
        <v>5140.75</v>
      </c>
      <c r="AG113" s="24">
        <v>5092.25</v>
      </c>
      <c r="AH113" s="24">
        <v>4964.5</v>
      </c>
      <c r="AI113" s="24">
        <v>4830.1392500000002</v>
      </c>
      <c r="AJ113" s="24">
        <v>4557.1514999999999</v>
      </c>
      <c r="AK113" s="24">
        <v>4241.8887500000001</v>
      </c>
      <c r="AL113" s="24">
        <v>4002.45075</v>
      </c>
      <c r="AM113" s="24">
        <v>3757.7462499999997</v>
      </c>
      <c r="AN113" s="24">
        <v>3351.09</v>
      </c>
    </row>
    <row r="114" spans="2:40" s="17" customFormat="1" ht="10.5" x14ac:dyDescent="0.25">
      <c r="B114" s="20" t="s">
        <v>47</v>
      </c>
      <c r="C114" s="79">
        <v>7.0399323896049026E-3</v>
      </c>
      <c r="D114" s="79">
        <v>0.20861545908979959</v>
      </c>
      <c r="E114" s="79">
        <v>0.20796715099416155</v>
      </c>
      <c r="F114" s="79">
        <v>0.20988265303128403</v>
      </c>
      <c r="G114" s="79">
        <v>0.20296164274473372</v>
      </c>
      <c r="H114" s="79">
        <v>0.18486679014639293</v>
      </c>
      <c r="I114" s="79">
        <v>0.20520800993480282</v>
      </c>
      <c r="J114" s="79">
        <v>0.23050090924119687</v>
      </c>
      <c r="K114" s="79">
        <v>0.27348153777946671</v>
      </c>
      <c r="L114" s="79">
        <v>0.33005126201212398</v>
      </c>
      <c r="M114" s="79">
        <v>0.34087419980882311</v>
      </c>
      <c r="N114" s="79">
        <v>0.36874503530670971</v>
      </c>
      <c r="O114" s="79">
        <v>0.42302028515323109</v>
      </c>
      <c r="P114" s="79">
        <v>0.41932084162530125</v>
      </c>
      <c r="Q114" s="79">
        <v>0.33054806780130391</v>
      </c>
      <c r="R114" s="79">
        <v>0.26926039371630217</v>
      </c>
      <c r="S114" s="79">
        <v>0.21455220759231064</v>
      </c>
      <c r="T114" s="79">
        <v>0.19423095475447794</v>
      </c>
      <c r="U114" s="79">
        <v>0.26348075560286832</v>
      </c>
      <c r="V114" s="79">
        <v>0.28356928747003218</v>
      </c>
      <c r="W114" s="79">
        <v>0.28790110140839231</v>
      </c>
      <c r="X114" s="79">
        <v>0.29974971839643316</v>
      </c>
      <c r="Y114" s="79">
        <v>0.29906215413292947</v>
      </c>
      <c r="Z114" s="79">
        <v>0.30492692126355492</v>
      </c>
      <c r="AA114" s="79">
        <v>0.29303591185001343</v>
      </c>
      <c r="AB114" s="79">
        <v>0.3206316282493058</v>
      </c>
      <c r="AC114" s="79">
        <v>0.32346120214424212</v>
      </c>
      <c r="AD114" s="34">
        <v>0.32991652610181221</v>
      </c>
      <c r="AE114" s="34">
        <v>0.36817229449885497</v>
      </c>
      <c r="AF114" s="34">
        <v>0.32427175023099741</v>
      </c>
      <c r="AG114" s="34">
        <v>0.3122391869998527</v>
      </c>
      <c r="AH114" s="34">
        <v>0.3166482022358747</v>
      </c>
      <c r="AI114" s="34">
        <v>0.32752678921213296</v>
      </c>
      <c r="AJ114" s="34">
        <v>0.33419999313167448</v>
      </c>
      <c r="AK114" s="34">
        <v>0.33310633146614227</v>
      </c>
      <c r="AL114" s="34">
        <v>0.35878017986854677</v>
      </c>
      <c r="AM114" s="34">
        <v>0.36005624381901785</v>
      </c>
      <c r="AN114" s="34">
        <v>0.37092408738649213</v>
      </c>
    </row>
    <row r="115" spans="2:40" s="17" customFormat="1" ht="10" x14ac:dyDescent="0.2"/>
    <row r="116" spans="2:40" s="17" customFormat="1" ht="10" x14ac:dyDescent="0.2">
      <c r="B116" s="17" t="s">
        <v>90</v>
      </c>
    </row>
    <row r="117" spans="2:40" s="17" customFormat="1" ht="13" x14ac:dyDescent="0.2">
      <c r="B117" s="23" t="s">
        <v>92</v>
      </c>
      <c r="C117" s="23"/>
      <c r="D117" s="23"/>
      <c r="E117" s="23"/>
      <c r="F117" s="23"/>
      <c r="G117" s="23"/>
      <c r="H117" s="23"/>
      <c r="I117" s="23"/>
      <c r="J117" s="23"/>
      <c r="K117" s="23"/>
      <c r="L117" s="23"/>
      <c r="M117" s="23"/>
      <c r="N117" s="23"/>
      <c r="O117" s="23"/>
      <c r="P117" s="23"/>
      <c r="Q117" s="23"/>
      <c r="R117" s="23"/>
      <c r="S117" s="23"/>
      <c r="T117" s="49"/>
      <c r="U117" s="49"/>
      <c r="V117" s="49"/>
      <c r="W117" s="49"/>
      <c r="X117" s="49"/>
      <c r="Y117" s="49"/>
      <c r="Z117" s="49"/>
      <c r="AA117" s="49"/>
      <c r="AB117" s="49"/>
      <c r="AC117" s="49"/>
      <c r="AD117" s="49"/>
      <c r="AE117" s="49"/>
      <c r="AF117" s="49"/>
      <c r="AG117" s="49"/>
      <c r="AH117" s="49"/>
      <c r="AI117" s="49"/>
      <c r="AJ117" s="49"/>
      <c r="AK117" s="49"/>
      <c r="AL117" s="49"/>
      <c r="AM117" s="49"/>
      <c r="AN117" s="49"/>
    </row>
    <row r="118" spans="2:40" s="17" customFormat="1" ht="10.5" x14ac:dyDescent="0.25">
      <c r="B118" s="1" t="s">
        <v>27</v>
      </c>
      <c r="C118" s="2" t="s">
        <v>154</v>
      </c>
      <c r="D118" s="2" t="s">
        <v>153</v>
      </c>
      <c r="E118" s="2" t="s">
        <v>151</v>
      </c>
      <c r="F118" s="2" t="s">
        <v>136</v>
      </c>
      <c r="G118" s="2" t="s">
        <v>135</v>
      </c>
      <c r="H118" s="2" t="s">
        <v>134</v>
      </c>
      <c r="I118" s="2" t="s">
        <v>130</v>
      </c>
      <c r="J118" s="2" t="s">
        <v>129</v>
      </c>
      <c r="K118" s="2" t="s">
        <v>128</v>
      </c>
      <c r="L118" s="2" t="s">
        <v>127</v>
      </c>
      <c r="M118" s="2" t="s">
        <v>119</v>
      </c>
      <c r="N118" s="2" t="s">
        <v>108</v>
      </c>
      <c r="O118" s="2" t="s">
        <v>105</v>
      </c>
      <c r="P118" s="2" t="s">
        <v>104</v>
      </c>
      <c r="Q118" s="2" t="s">
        <v>103</v>
      </c>
      <c r="R118" s="2" t="s">
        <v>102</v>
      </c>
      <c r="S118" s="2" t="s">
        <v>101</v>
      </c>
      <c r="T118" s="2" t="s">
        <v>100</v>
      </c>
      <c r="U118" s="2" t="s">
        <v>99</v>
      </c>
      <c r="V118" s="2" t="s">
        <v>98</v>
      </c>
      <c r="W118" s="2" t="s">
        <v>97</v>
      </c>
      <c r="X118" s="2" t="s">
        <v>96</v>
      </c>
      <c r="Y118" s="2" t="s">
        <v>94</v>
      </c>
      <c r="Z118" s="2" t="s">
        <v>63</v>
      </c>
      <c r="AA118" s="2" t="s">
        <v>62</v>
      </c>
      <c r="AB118" s="2" t="s">
        <v>61</v>
      </c>
      <c r="AC118" s="2" t="s">
        <v>60</v>
      </c>
      <c r="AD118" s="2" t="s">
        <v>59</v>
      </c>
      <c r="AE118" s="2" t="s">
        <v>58</v>
      </c>
      <c r="AF118" s="2" t="s">
        <v>56</v>
      </c>
      <c r="AG118" s="2" t="s">
        <v>55</v>
      </c>
      <c r="AH118" s="2" t="s">
        <v>53</v>
      </c>
      <c r="AI118" s="2" t="s">
        <v>50</v>
      </c>
      <c r="AJ118" s="2" t="s">
        <v>26</v>
      </c>
      <c r="AK118" s="2" t="s">
        <v>25</v>
      </c>
      <c r="AL118" s="2" t="s">
        <v>24</v>
      </c>
      <c r="AM118" s="2" t="s">
        <v>23</v>
      </c>
      <c r="AN118" s="2" t="s">
        <v>22</v>
      </c>
    </row>
    <row r="119" spans="2:40" s="17" customFormat="1" ht="12.65" customHeight="1" x14ac:dyDescent="0.2">
      <c r="B119" s="26" t="s">
        <v>133</v>
      </c>
      <c r="C119" s="26">
        <v>14939</v>
      </c>
      <c r="D119" s="26">
        <v>16386</v>
      </c>
      <c r="E119" s="26">
        <v>16343</v>
      </c>
      <c r="F119" s="26">
        <v>16377</v>
      </c>
      <c r="G119" s="26">
        <v>17113</v>
      </c>
      <c r="H119" s="26">
        <v>20879</v>
      </c>
      <c r="I119" s="26">
        <v>18773.599999999999</v>
      </c>
      <c r="J119" s="26">
        <v>18683</v>
      </c>
      <c r="K119" s="26">
        <v>18886</v>
      </c>
      <c r="L119" s="26">
        <v>18219</v>
      </c>
      <c r="M119" s="26">
        <v>16369</v>
      </c>
      <c r="N119" s="26">
        <v>16160</v>
      </c>
      <c r="O119" s="26">
        <v>15954</v>
      </c>
      <c r="P119" s="26">
        <v>12705</v>
      </c>
      <c r="Q119" s="26">
        <v>12876</v>
      </c>
      <c r="R119" s="26">
        <v>13521</v>
      </c>
      <c r="S119" s="26">
        <v>14214</v>
      </c>
      <c r="T119" s="26">
        <v>14412</v>
      </c>
      <c r="U119" s="26">
        <v>13127</v>
      </c>
      <c r="V119" s="26">
        <v>12349.4</v>
      </c>
      <c r="W119" s="48">
        <v>12769</v>
      </c>
      <c r="X119" s="26">
        <v>12360</v>
      </c>
      <c r="Y119" s="26">
        <v>13416</v>
      </c>
      <c r="Z119" s="26">
        <v>11670</v>
      </c>
      <c r="AA119" s="26">
        <v>12768</v>
      </c>
      <c r="AB119" s="26">
        <v>11648</v>
      </c>
      <c r="AC119" s="26">
        <v>11197</v>
      </c>
      <c r="AD119" s="26">
        <v>10601</v>
      </c>
      <c r="AE119" s="26">
        <v>4358</v>
      </c>
      <c r="AF119" s="26">
        <v>4568</v>
      </c>
      <c r="AG119" s="26">
        <v>4678</v>
      </c>
      <c r="AH119" s="26">
        <v>4809</v>
      </c>
      <c r="AI119" s="26">
        <v>4652</v>
      </c>
      <c r="AJ119" s="26">
        <v>4650</v>
      </c>
      <c r="AK119" s="26">
        <v>4625</v>
      </c>
      <c r="AL119" s="26">
        <v>4849</v>
      </c>
      <c r="AM119" s="26">
        <v>9030</v>
      </c>
      <c r="AN119" s="26">
        <v>9050</v>
      </c>
    </row>
    <row r="120" spans="2:40" s="17" customFormat="1" ht="10" x14ac:dyDescent="0.2">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row>
    <row r="121" spans="2:40" s="17" customFormat="1" ht="10" x14ac:dyDescent="0.2">
      <c r="B121" s="30" t="s">
        <v>44</v>
      </c>
      <c r="C121" s="26">
        <v>-3804</v>
      </c>
      <c r="D121" s="26">
        <v>-4326</v>
      </c>
      <c r="E121" s="26">
        <v>-3347</v>
      </c>
      <c r="F121" s="26">
        <v>-4348</v>
      </c>
      <c r="G121" s="26">
        <v>-4633</v>
      </c>
      <c r="H121" s="26">
        <v>-6614</v>
      </c>
      <c r="I121" s="26">
        <v>-4356.3999999999996</v>
      </c>
      <c r="J121" s="26">
        <v>-4399</v>
      </c>
      <c r="K121" s="26">
        <v>-4093</v>
      </c>
      <c r="L121" s="26">
        <v>-3585</v>
      </c>
      <c r="M121" s="26">
        <v>-3138</v>
      </c>
      <c r="N121" s="26">
        <v>-4408</v>
      </c>
      <c r="O121" s="26">
        <v>-9959</v>
      </c>
      <c r="P121" s="26">
        <v>-7392</v>
      </c>
      <c r="Q121" s="26">
        <v>-5760.5330000000004</v>
      </c>
      <c r="R121" s="26">
        <v>-7913</v>
      </c>
      <c r="S121" s="26">
        <v>-6921</v>
      </c>
      <c r="T121" s="26">
        <v>-6190</v>
      </c>
      <c r="U121" s="26">
        <v>-4196</v>
      </c>
      <c r="V121" s="26">
        <v>-4289</v>
      </c>
      <c r="W121" s="26">
        <v>-3623</v>
      </c>
      <c r="X121" s="26">
        <v>-2618.3000000000002</v>
      </c>
      <c r="Y121" s="26">
        <v>-3363</v>
      </c>
      <c r="Z121" s="26">
        <v>-2113</v>
      </c>
      <c r="AA121" s="26">
        <v>-3020</v>
      </c>
      <c r="AB121" s="26">
        <v>-1089</v>
      </c>
      <c r="AC121" s="26">
        <v>-1066</v>
      </c>
      <c r="AD121" s="26">
        <v>-1159</v>
      </c>
      <c r="AE121" s="26">
        <v>-1763</v>
      </c>
      <c r="AF121" s="26">
        <v>-1169</v>
      </c>
      <c r="AG121" s="26">
        <v>-1213</v>
      </c>
      <c r="AH121" s="26">
        <v>-1599</v>
      </c>
      <c r="AI121" s="26">
        <v>-1160</v>
      </c>
      <c r="AJ121" s="26">
        <v>-730</v>
      </c>
      <c r="AK121" s="26">
        <v>-413</v>
      </c>
      <c r="AL121" s="26">
        <v>-833</v>
      </c>
      <c r="AM121" s="26">
        <v>-522</v>
      </c>
      <c r="AN121" s="26">
        <v>-462</v>
      </c>
    </row>
    <row r="122" spans="2:40" s="17" customFormat="1" ht="10" x14ac:dyDescent="0.2">
      <c r="B122" s="49" t="s">
        <v>69</v>
      </c>
      <c r="C122" s="49">
        <v>0</v>
      </c>
      <c r="D122" s="49">
        <v>0</v>
      </c>
      <c r="E122" s="49">
        <v>0</v>
      </c>
      <c r="F122" s="49">
        <v>0</v>
      </c>
      <c r="G122" s="49">
        <v>0</v>
      </c>
      <c r="H122" s="49">
        <v>0</v>
      </c>
      <c r="I122" s="49">
        <v>0</v>
      </c>
      <c r="J122" s="49">
        <v>0</v>
      </c>
      <c r="K122" s="49">
        <v>0</v>
      </c>
      <c r="L122" s="49">
        <v>0</v>
      </c>
      <c r="M122" s="49">
        <v>0</v>
      </c>
      <c r="N122" s="49">
        <v>0</v>
      </c>
      <c r="O122" s="49">
        <v>0</v>
      </c>
      <c r="P122" s="26">
        <v>0</v>
      </c>
      <c r="Q122" s="26">
        <v>0</v>
      </c>
      <c r="R122" s="26">
        <v>-146.30000000000001</v>
      </c>
      <c r="S122" s="26">
        <v>-160.1</v>
      </c>
      <c r="T122" s="26">
        <v>-268</v>
      </c>
      <c r="U122" s="26">
        <v>-288.07</v>
      </c>
      <c r="V122" s="26">
        <v>-265.62</v>
      </c>
      <c r="W122" s="48">
        <v>-277</v>
      </c>
      <c r="X122" s="26">
        <v>-262.63</v>
      </c>
      <c r="Y122" s="26">
        <v>-261</v>
      </c>
      <c r="Z122" s="26">
        <v>-246</v>
      </c>
      <c r="AA122" s="26">
        <v>-243</v>
      </c>
      <c r="AB122" s="26">
        <v>-240</v>
      </c>
      <c r="AC122" s="26">
        <v>-232</v>
      </c>
      <c r="AD122" s="26"/>
      <c r="AE122" s="26"/>
      <c r="AF122" s="26"/>
      <c r="AG122" s="26"/>
      <c r="AH122" s="26"/>
      <c r="AI122" s="26"/>
      <c r="AJ122" s="26"/>
      <c r="AK122" s="26"/>
      <c r="AL122" s="26"/>
      <c r="AM122" s="26"/>
      <c r="AN122" s="26"/>
    </row>
    <row r="123" spans="2:40" s="74" customFormat="1" ht="10" x14ac:dyDescent="0.2">
      <c r="B123" s="73" t="s">
        <v>67</v>
      </c>
      <c r="C123" s="29">
        <v>-3804</v>
      </c>
      <c r="D123" s="29">
        <v>-4326</v>
      </c>
      <c r="E123" s="29">
        <v>-3347</v>
      </c>
      <c r="F123" s="29">
        <v>-4348</v>
      </c>
      <c r="G123" s="29">
        <v>-4633</v>
      </c>
      <c r="H123" s="29">
        <v>-6614</v>
      </c>
      <c r="I123" s="29">
        <v>-4356.3999999999996</v>
      </c>
      <c r="J123" s="29">
        <v>-4399</v>
      </c>
      <c r="K123" s="29">
        <v>-4093</v>
      </c>
      <c r="L123" s="29">
        <v>-3585</v>
      </c>
      <c r="M123" s="29">
        <v>-3138</v>
      </c>
      <c r="N123" s="29">
        <v>-4408</v>
      </c>
      <c r="O123" s="29">
        <v>-9959</v>
      </c>
      <c r="P123" s="29">
        <v>-7392</v>
      </c>
      <c r="Q123" s="29">
        <v>-5760.5330000000004</v>
      </c>
      <c r="R123" s="29">
        <v>-8059.3</v>
      </c>
      <c r="S123" s="29">
        <v>-7081.1</v>
      </c>
      <c r="T123" s="29">
        <v>-6458</v>
      </c>
      <c r="U123" s="29">
        <v>-4484.07</v>
      </c>
      <c r="V123" s="29">
        <v>-4554.62</v>
      </c>
      <c r="W123" s="29">
        <v>-3900</v>
      </c>
      <c r="X123" s="29">
        <v>-2880.9300000000003</v>
      </c>
      <c r="Y123" s="29">
        <v>-3624</v>
      </c>
      <c r="Z123" s="29">
        <v>-2359</v>
      </c>
      <c r="AA123" s="29">
        <v>-3263</v>
      </c>
      <c r="AB123" s="29">
        <v>-1329</v>
      </c>
      <c r="AC123" s="29">
        <v>-1298</v>
      </c>
      <c r="AD123" s="29">
        <v>-1159</v>
      </c>
      <c r="AE123" s="29">
        <v>-1763</v>
      </c>
      <c r="AF123" s="29">
        <v>-1169</v>
      </c>
      <c r="AG123" s="29">
        <v>-1213</v>
      </c>
      <c r="AH123" s="29">
        <v>-1599</v>
      </c>
      <c r="AI123" s="29">
        <v>-1160</v>
      </c>
      <c r="AJ123" s="29">
        <v>-730</v>
      </c>
      <c r="AK123" s="29">
        <v>-413</v>
      </c>
      <c r="AL123" s="29">
        <v>-833</v>
      </c>
      <c r="AM123" s="29">
        <v>-522</v>
      </c>
      <c r="AN123" s="29">
        <v>-462</v>
      </c>
    </row>
    <row r="124" spans="2:40" s="17" customFormat="1" ht="10.5" x14ac:dyDescent="0.25">
      <c r="B124" s="50" t="s">
        <v>66</v>
      </c>
      <c r="C124" s="32">
        <v>11135</v>
      </c>
      <c r="D124" s="32">
        <v>12060</v>
      </c>
      <c r="E124" s="32">
        <v>12996</v>
      </c>
      <c r="F124" s="32">
        <v>12029</v>
      </c>
      <c r="G124" s="32">
        <v>12480</v>
      </c>
      <c r="H124" s="32">
        <v>14265</v>
      </c>
      <c r="I124" s="32">
        <v>14417.199999999999</v>
      </c>
      <c r="J124" s="32">
        <v>14284</v>
      </c>
      <c r="K124" s="32">
        <v>14793</v>
      </c>
      <c r="L124" s="32">
        <v>14634</v>
      </c>
      <c r="M124" s="32">
        <v>13231</v>
      </c>
      <c r="N124" s="32">
        <v>11752</v>
      </c>
      <c r="O124" s="32">
        <v>5995</v>
      </c>
      <c r="P124" s="32">
        <v>5313</v>
      </c>
      <c r="Q124" s="32">
        <v>7115.4669999999996</v>
      </c>
      <c r="R124" s="32">
        <v>5460.7</v>
      </c>
      <c r="S124" s="89">
        <v>7132.9</v>
      </c>
      <c r="T124" s="32">
        <v>7954</v>
      </c>
      <c r="U124" s="32">
        <v>8642.93</v>
      </c>
      <c r="V124" s="32">
        <v>7794.78</v>
      </c>
      <c r="W124" s="32">
        <v>8869</v>
      </c>
      <c r="X124" s="32">
        <v>9479.0700000000015</v>
      </c>
      <c r="Y124" s="32">
        <v>9792</v>
      </c>
      <c r="Z124" s="32">
        <v>9311</v>
      </c>
      <c r="AA124" s="32">
        <v>9505</v>
      </c>
      <c r="AB124" s="32">
        <v>10319</v>
      </c>
      <c r="AC124" s="32">
        <v>9899</v>
      </c>
      <c r="AD124" s="32">
        <v>9442</v>
      </c>
      <c r="AE124" s="32">
        <v>2595</v>
      </c>
      <c r="AF124" s="32">
        <v>3399</v>
      </c>
      <c r="AG124" s="32">
        <v>3465</v>
      </c>
      <c r="AH124" s="32">
        <v>3210</v>
      </c>
      <c r="AI124" s="32">
        <v>3492</v>
      </c>
      <c r="AJ124" s="32">
        <v>3920</v>
      </c>
      <c r="AK124" s="32">
        <v>4212</v>
      </c>
      <c r="AL124" s="32">
        <v>4016</v>
      </c>
      <c r="AM124" s="32">
        <v>8508</v>
      </c>
      <c r="AN124" s="32">
        <v>8588</v>
      </c>
    </row>
    <row r="125" spans="2:40" s="17" customFormat="1" ht="10.5" x14ac:dyDescent="0.25">
      <c r="B125" s="50"/>
      <c r="C125" s="50"/>
      <c r="D125" s="50"/>
      <c r="E125" s="50"/>
      <c r="F125" s="50"/>
      <c r="G125" s="50"/>
      <c r="H125" s="50"/>
      <c r="I125" s="50"/>
      <c r="J125" s="50"/>
      <c r="K125" s="50"/>
      <c r="L125" s="50"/>
      <c r="M125" s="50"/>
      <c r="N125" s="50"/>
      <c r="O125" s="50"/>
      <c r="P125" s="50"/>
      <c r="Q125" s="50"/>
      <c r="R125" s="50"/>
      <c r="S125" s="50"/>
      <c r="T125" s="32"/>
      <c r="U125" s="32"/>
      <c r="V125" s="32"/>
      <c r="W125" s="32"/>
      <c r="X125" s="32"/>
      <c r="Y125" s="32"/>
      <c r="Z125" s="32"/>
      <c r="AA125" s="32"/>
      <c r="AB125" s="32"/>
      <c r="AC125" s="32"/>
      <c r="AD125" s="32"/>
      <c r="AE125" s="32"/>
      <c r="AF125" s="32"/>
      <c r="AG125" s="32"/>
      <c r="AH125" s="32"/>
      <c r="AI125" s="32"/>
      <c r="AJ125" s="32"/>
      <c r="AK125" s="32"/>
      <c r="AL125" s="32"/>
      <c r="AM125" s="32"/>
      <c r="AN125" s="32"/>
    </row>
    <row r="126" spans="2:40" s="17" customFormat="1" ht="10" x14ac:dyDescent="0.2">
      <c r="B126" s="49" t="s">
        <v>88</v>
      </c>
      <c r="C126" s="26">
        <v>3723.4</v>
      </c>
      <c r="D126" s="26">
        <v>4219</v>
      </c>
      <c r="E126" s="26">
        <v>4319.5</v>
      </c>
      <c r="F126" s="26">
        <v>4373.8</v>
      </c>
      <c r="G126" s="26">
        <v>4334.4000000000005</v>
      </c>
      <c r="H126" s="26">
        <v>4415</v>
      </c>
      <c r="I126" s="26">
        <v>4550.1000000000004</v>
      </c>
      <c r="J126" s="26">
        <v>4796.8</v>
      </c>
      <c r="K126" s="26">
        <v>4936.2</v>
      </c>
      <c r="L126" s="26">
        <v>4662</v>
      </c>
      <c r="M126" s="26">
        <v>4282.8</v>
      </c>
      <c r="N126" s="26">
        <v>3898.9670000000001</v>
      </c>
      <c r="O126" s="26">
        <v>3743.1669999999999</v>
      </c>
      <c r="P126" s="26">
        <v>3614.567</v>
      </c>
      <c r="Q126" s="26">
        <v>3021.1669999999999</v>
      </c>
      <c r="R126" s="26">
        <v>2728</v>
      </c>
      <c r="S126" s="26">
        <v>2580</v>
      </c>
      <c r="T126" s="26">
        <v>2528</v>
      </c>
      <c r="U126" s="26">
        <v>2528</v>
      </c>
      <c r="V126" s="26">
        <v>3252</v>
      </c>
      <c r="W126" s="26">
        <v>3307</v>
      </c>
      <c r="X126" s="26">
        <v>3314</v>
      </c>
      <c r="Y126" s="26">
        <v>3262</v>
      </c>
      <c r="Z126" s="26">
        <v>3205</v>
      </c>
      <c r="AA126" s="26">
        <v>3043</v>
      </c>
      <c r="AB126" s="26">
        <v>2766</v>
      </c>
      <c r="AC126" s="26">
        <v>2447</v>
      </c>
      <c r="AD126" s="26">
        <v>2181</v>
      </c>
      <c r="AE126" s="26">
        <v>2069</v>
      </c>
      <c r="AF126" s="26">
        <v>2012</v>
      </c>
      <c r="AG126" s="26">
        <v>1940</v>
      </c>
      <c r="AH126" s="26">
        <v>1919</v>
      </c>
      <c r="AI126" s="26">
        <v>1903</v>
      </c>
      <c r="AJ126" s="26">
        <v>1838</v>
      </c>
      <c r="AK126" s="26">
        <v>1738</v>
      </c>
      <c r="AL126" s="26">
        <v>1704</v>
      </c>
      <c r="AM126" s="26">
        <v>1660</v>
      </c>
      <c r="AN126" s="26">
        <v>1530</v>
      </c>
    </row>
    <row r="127" spans="2:40" s="17" customFormat="1" ht="10" x14ac:dyDescent="0.2">
      <c r="B127" s="49" t="s">
        <v>131</v>
      </c>
      <c r="C127" s="26">
        <v>0</v>
      </c>
      <c r="D127" s="26">
        <v>0</v>
      </c>
      <c r="E127" s="26">
        <v>0</v>
      </c>
      <c r="F127" s="26">
        <v>0</v>
      </c>
      <c r="G127" s="26">
        <v>0</v>
      </c>
      <c r="H127" s="26">
        <v>0</v>
      </c>
      <c r="I127" s="26">
        <v>0</v>
      </c>
      <c r="J127" s="26">
        <v>10</v>
      </c>
      <c r="K127" s="26">
        <v>56</v>
      </c>
      <c r="L127" s="26">
        <v>329.1</v>
      </c>
      <c r="M127" s="26">
        <v>554.19000000000005</v>
      </c>
      <c r="N127" s="26">
        <v>572</v>
      </c>
      <c r="O127" s="26">
        <v>366.4</v>
      </c>
      <c r="P127" s="100">
        <v>273.5</v>
      </c>
      <c r="Q127" s="49">
        <v>70</v>
      </c>
      <c r="R127" s="49">
        <v>0</v>
      </c>
      <c r="S127" s="49">
        <v>0</v>
      </c>
      <c r="T127" s="26">
        <v>0</v>
      </c>
      <c r="U127" s="26">
        <v>0</v>
      </c>
      <c r="V127" s="26">
        <v>0</v>
      </c>
      <c r="W127" s="26">
        <v>5.86</v>
      </c>
      <c r="X127" s="26">
        <v>21.2</v>
      </c>
      <c r="Y127" s="26">
        <v>56.58</v>
      </c>
      <c r="Z127" s="26">
        <v>84.3</v>
      </c>
      <c r="AA127" s="26">
        <v>119</v>
      </c>
      <c r="AB127" s="26">
        <v>317</v>
      </c>
      <c r="AC127" s="26">
        <v>519</v>
      </c>
      <c r="AD127" s="26">
        <v>694</v>
      </c>
      <c r="AE127" s="26"/>
      <c r="AF127" s="26"/>
      <c r="AG127" s="26"/>
      <c r="AH127" s="26"/>
      <c r="AI127" s="26"/>
      <c r="AJ127" s="26"/>
      <c r="AK127" s="26"/>
      <c r="AL127" s="26"/>
      <c r="AM127" s="26"/>
      <c r="AN127" s="26"/>
    </row>
    <row r="128" spans="2:40" s="17" customFormat="1" ht="10.5" x14ac:dyDescent="0.25">
      <c r="B128" s="50" t="s">
        <v>132</v>
      </c>
      <c r="C128" s="32">
        <v>3723.4</v>
      </c>
      <c r="D128" s="32">
        <v>4219</v>
      </c>
      <c r="E128" s="32">
        <v>4319.5</v>
      </c>
      <c r="F128" s="32">
        <v>4373.8</v>
      </c>
      <c r="G128" s="32">
        <v>4334.4000000000005</v>
      </c>
      <c r="H128" s="32">
        <v>4415</v>
      </c>
      <c r="I128" s="32">
        <v>4550.1000000000004</v>
      </c>
      <c r="J128" s="32">
        <v>4806.8</v>
      </c>
      <c r="K128" s="32">
        <v>4992.2</v>
      </c>
      <c r="L128" s="32">
        <v>4991.1000000000004</v>
      </c>
      <c r="M128" s="32">
        <v>4836.99</v>
      </c>
      <c r="N128" s="32">
        <v>4470.9670000000006</v>
      </c>
      <c r="O128" s="32">
        <v>4109.567</v>
      </c>
      <c r="P128" s="32">
        <v>3888.067</v>
      </c>
      <c r="Q128" s="32">
        <v>3091.1669999999999</v>
      </c>
      <c r="R128" s="32">
        <v>2728</v>
      </c>
      <c r="S128" s="32">
        <v>2580</v>
      </c>
      <c r="T128" s="32">
        <v>2528</v>
      </c>
      <c r="U128" s="32">
        <v>2528</v>
      </c>
      <c r="V128" s="32">
        <v>3252</v>
      </c>
      <c r="W128" s="32">
        <v>3312.86</v>
      </c>
      <c r="X128" s="32">
        <v>3335.2</v>
      </c>
      <c r="Y128" s="32">
        <v>3318.58</v>
      </c>
      <c r="Z128" s="32">
        <v>3289.3</v>
      </c>
      <c r="AA128" s="32">
        <v>3162</v>
      </c>
      <c r="AB128" s="32">
        <v>3083</v>
      </c>
      <c r="AC128" s="32">
        <v>2966</v>
      </c>
      <c r="AD128" s="32">
        <v>2875</v>
      </c>
      <c r="AE128" s="32">
        <v>2069</v>
      </c>
      <c r="AF128" s="32">
        <v>2012</v>
      </c>
      <c r="AG128" s="32">
        <v>1940</v>
      </c>
      <c r="AH128" s="32">
        <v>1919</v>
      </c>
      <c r="AI128" s="32">
        <v>1903</v>
      </c>
      <c r="AJ128" s="32">
        <v>1838</v>
      </c>
      <c r="AK128" s="32">
        <v>1738</v>
      </c>
      <c r="AL128" s="32">
        <v>1704</v>
      </c>
      <c r="AM128" s="32">
        <v>1660</v>
      </c>
      <c r="AN128" s="32">
        <v>1530</v>
      </c>
    </row>
    <row r="129" spans="2:40" s="17" customFormat="1" ht="10" x14ac:dyDescent="0.2">
      <c r="B129" s="49"/>
      <c r="C129" s="49"/>
      <c r="D129" s="49"/>
      <c r="E129" s="49"/>
      <c r="F129" s="49"/>
      <c r="G129" s="49"/>
      <c r="H129" s="49"/>
      <c r="I129" s="49"/>
      <c r="J129" s="49"/>
      <c r="K129" s="49"/>
      <c r="L129" s="49"/>
      <c r="M129" s="49"/>
      <c r="N129" s="49"/>
      <c r="O129" s="49"/>
      <c r="P129" s="49"/>
      <c r="Q129" s="49"/>
      <c r="R129" s="49"/>
      <c r="S129" s="49"/>
      <c r="T129" s="26"/>
      <c r="U129" s="26"/>
      <c r="V129" s="26"/>
      <c r="W129" s="26"/>
      <c r="X129" s="26"/>
      <c r="Y129" s="26"/>
      <c r="Z129" s="26"/>
      <c r="AA129" s="26"/>
      <c r="AB129" s="26"/>
      <c r="AC129" s="26"/>
      <c r="AD129" s="26"/>
      <c r="AE129" s="26"/>
      <c r="AF129" s="26"/>
      <c r="AG129" s="26"/>
      <c r="AH129" s="26"/>
      <c r="AI129" s="26"/>
      <c r="AJ129" s="26"/>
      <c r="AK129" s="26"/>
      <c r="AL129" s="26"/>
      <c r="AM129" s="26"/>
      <c r="AN129" s="26"/>
    </row>
    <row r="130" spans="2:40" s="17" customFormat="1" ht="10.5" x14ac:dyDescent="0.25">
      <c r="B130" s="50" t="s">
        <v>64</v>
      </c>
      <c r="C130" s="90">
        <v>2.9905462749100282</v>
      </c>
      <c r="D130" s="90">
        <v>2.8584972742356007</v>
      </c>
      <c r="E130" s="90">
        <v>3.0086815603657833</v>
      </c>
      <c r="F130" s="90">
        <v>2.7</v>
      </c>
      <c r="G130" s="90">
        <v>2.8792912513842741</v>
      </c>
      <c r="H130" s="90">
        <v>3.2310305775764441</v>
      </c>
      <c r="I130" s="90">
        <v>3.1685457462473345</v>
      </c>
      <c r="J130" s="90">
        <v>2.9716235333277856</v>
      </c>
      <c r="K130" s="90">
        <v>2.963222627298586</v>
      </c>
      <c r="L130" s="90">
        <v>2.9320189938089798</v>
      </c>
      <c r="M130" s="90">
        <v>2.7353788202994012</v>
      </c>
      <c r="N130" s="90">
        <v>2.6285141447029243</v>
      </c>
      <c r="O130" s="90">
        <v>1.4587911573165737</v>
      </c>
      <c r="P130" s="90">
        <v>1.3664887976467484</v>
      </c>
      <c r="Q130" s="90">
        <v>2.3018707821350319</v>
      </c>
      <c r="R130" s="90">
        <v>2.001722873900293</v>
      </c>
      <c r="S130" s="90">
        <v>2.7646899224806201</v>
      </c>
      <c r="T130" s="51">
        <v>3.1</v>
      </c>
      <c r="U130" s="51">
        <v>2.8</v>
      </c>
      <c r="V130" s="51">
        <v>2.4</v>
      </c>
      <c r="W130" s="51">
        <v>2.7</v>
      </c>
      <c r="X130" s="51">
        <v>2.8</v>
      </c>
      <c r="Y130" s="51">
        <v>3</v>
      </c>
      <c r="Z130" s="51">
        <v>2.8</v>
      </c>
      <c r="AA130" s="51">
        <v>3</v>
      </c>
      <c r="AB130" s="84">
        <v>3.3</v>
      </c>
      <c r="AC130" s="51">
        <v>3.3</v>
      </c>
      <c r="AD130" s="51">
        <v>3.2841739130434782</v>
      </c>
      <c r="AE130" s="51">
        <v>1.2542290961817304</v>
      </c>
      <c r="AF130" s="51">
        <v>1.6893638170974155</v>
      </c>
      <c r="AG130" s="51">
        <v>1.7860824742268042</v>
      </c>
      <c r="AH130" s="51">
        <v>1.6727462219906202</v>
      </c>
      <c r="AI130" s="51">
        <v>1.8349973725696269</v>
      </c>
      <c r="AJ130" s="51">
        <v>2.1327529923830251</v>
      </c>
      <c r="AK130" s="51">
        <v>2.4234752589182968</v>
      </c>
      <c r="AL130" s="51">
        <v>2.356807511737089</v>
      </c>
      <c r="AM130" s="51">
        <v>5.1253012048192774</v>
      </c>
      <c r="AN130" s="51">
        <v>5.6130718954248362</v>
      </c>
    </row>
    <row r="132" spans="2:40" x14ac:dyDescent="0.35">
      <c r="B132" s="42" t="s">
        <v>160</v>
      </c>
      <c r="C132" s="42"/>
      <c r="D132" s="42"/>
      <c r="E132" s="42"/>
      <c r="F132" s="42"/>
      <c r="G132" s="42"/>
      <c r="H132" s="42"/>
      <c r="I132" s="42"/>
      <c r="J132" s="42"/>
      <c r="K132" s="42"/>
      <c r="L132" s="42"/>
      <c r="M132" s="42"/>
      <c r="N132" s="42"/>
      <c r="O132" s="42"/>
      <c r="P132" s="42"/>
      <c r="Q132" s="42"/>
      <c r="R132" s="42"/>
      <c r="S132" s="42"/>
    </row>
    <row r="133" spans="2:40" x14ac:dyDescent="0.35">
      <c r="T133" s="77"/>
      <c r="U133" s="77"/>
      <c r="V133" s="77"/>
      <c r="W133" s="77"/>
      <c r="X133" s="77"/>
      <c r="Y133" s="77"/>
      <c r="Z133" s="77"/>
      <c r="AA133" s="77"/>
      <c r="AB133" s="77"/>
      <c r="AC133" s="77"/>
      <c r="AD133" s="77"/>
      <c r="AE133" s="77"/>
      <c r="AF133" s="77"/>
      <c r="AG133" s="77"/>
      <c r="AH133" s="77"/>
      <c r="AI133" s="77"/>
      <c r="AJ133" s="77"/>
      <c r="AK133" s="77"/>
      <c r="AL133" s="77"/>
      <c r="AM133" s="77"/>
      <c r="AN133" s="77"/>
    </row>
    <row r="143" spans="2:40" s="17" customFormat="1" ht="10" x14ac:dyDescent="0.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14"/>
      <c r="AH143" s="14"/>
      <c r="AI143" s="14"/>
      <c r="AJ143" s="14"/>
      <c r="AK143" s="14"/>
      <c r="AL143" s="14"/>
      <c r="AM143" s="14"/>
    </row>
  </sheetData>
  <sheetProtection selectLockedCells="1" selectUnlockedCells="1"/>
  <pageMargins left="0.23622047244094491" right="0.23622047244094491" top="0.74803149606299213" bottom="0.74803149606299213" header="0.31496062992125984" footer="0.31496062992125984"/>
  <pageSetup paperSize="8" scale="69" firstPageNumber="0" fitToWidth="0" orientation="portrait" r:id="rId1"/>
  <headerFooter alignWithMargins="0"/>
  <rowBreaks count="1" manualBreakCount="1">
    <brk id="96" min="1" max="29" man="1"/>
  </rowBreaks>
  <colBreaks count="1" manualBreakCount="1">
    <brk id="18" max="131"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50831B1FB05F54EBE3BD7158CB5ACA0" ma:contentTypeVersion="4" ma:contentTypeDescription="Skapa ett nytt dokument." ma:contentTypeScope="" ma:versionID="0e3f7f30c9eaace308c5c9cbbdafbbac">
  <xsd:schema xmlns:xsd="http://www.w3.org/2001/XMLSchema" xmlns:xs="http://www.w3.org/2001/XMLSchema" xmlns:p="http://schemas.microsoft.com/office/2006/metadata/properties" xmlns:ns2="48239495-7e2a-4635-a0d7-116b10ef8e2f" targetNamespace="http://schemas.microsoft.com/office/2006/metadata/properties" ma:root="true" ma:fieldsID="b4ffebb1407749e3183b9df441adb726" ns2:_="">
    <xsd:import namespace="48239495-7e2a-4635-a0d7-116b10ef8e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39495-7e2a-4635-a0d7-116b10ef8e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BCABF4-824F-48EE-9E17-B9AAEF8F9C6A}">
  <ds:schemaRefs>
    <ds:schemaRef ds:uri="http://www.w3.org/XML/1998/namespace"/>
    <ds:schemaRef ds:uri="http://schemas.microsoft.com/office/2006/documentManagement/types"/>
    <ds:schemaRef ds:uri="9421ffba-09fd-4927-9f22-d49dacd9d053"/>
    <ds:schemaRef ds:uri="http://schemas.microsoft.com/office/infopath/2007/PartnerControls"/>
    <ds:schemaRef ds:uri="70ca132d-122f-40cb-95ac-0a3ec39f54d0"/>
    <ds:schemaRef ds:uri="http://purl.org/dc/dcmitype/"/>
    <ds:schemaRef ds:uri="http://schemas.microsoft.com/office/2006/metadata/properties"/>
    <ds:schemaRef ds:uri="http://purl.org/dc/elements/1.1/"/>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17958D2C-E870-4648-88F9-1944A3BEE93A}">
  <ds:schemaRefs>
    <ds:schemaRef ds:uri="http://schemas.microsoft.com/sharepoint/v3/contenttype/forms"/>
  </ds:schemaRefs>
</ds:datastoreItem>
</file>

<file path=customXml/itemProps3.xml><?xml version="1.0" encoding="utf-8"?>
<ds:datastoreItem xmlns:ds="http://schemas.openxmlformats.org/officeDocument/2006/customXml" ds:itemID="{89E360AF-E16A-4C83-9220-A043D862D1E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Key figures - Y</vt:lpstr>
      <vt:lpstr>Reconciliation of non IFRS - Y</vt:lpstr>
      <vt:lpstr>Key figures - Q</vt:lpstr>
      <vt:lpstr>Reconciliation of non IFRS - Q</vt:lpstr>
      <vt:lpstr>'Key figures - Q'!Print_Area</vt:lpstr>
      <vt:lpstr>'Reconciliation of non IFRS - Q'!Print_Area</vt:lpstr>
      <vt:lpstr>'Reconciliation of non IFRS - Y'!Print_Area</vt:lpstr>
      <vt:lpstr>'Key figures - Q'!Print_Titles</vt:lpstr>
      <vt:lpstr>'Reconciliation of non IFRS - 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Liv Kristiansen</dc:creator>
  <cp:lastModifiedBy>Rikard Tunedal</cp:lastModifiedBy>
  <cp:lastPrinted>2024-10-21T17:26:00Z</cp:lastPrinted>
  <dcterms:created xsi:type="dcterms:W3CDTF">2016-07-14T08:39:54Z</dcterms:created>
  <dcterms:modified xsi:type="dcterms:W3CDTF">2024-10-22T13:46:11Z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0x010100150831B1FB05F54EBE3BD7158CB5ACA0</vt:lpwstr>
  </property>
  <property fmtid="{D5CDD505-2E9C-101B-9397-08002B2CF9AE}" pid="3" name="{A44787D4-0540-4523-9961-78E4036D8C6D}">
    <vt:lpwstr>{4E7CCDD4-2930-4565-A480-520C65CE92C4}</vt:lpwstr>
  </property>
</Properties>
</file>